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-2024 The Rotary Foundation\DDF Available -2023-2024\"/>
    </mc:Choice>
  </mc:AlternateContent>
  <xr:revisionPtr revIDLastSave="0" documentId="13_ncr:1_{E11036EB-C20D-4F83-963E-56624FCC594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DF 2022-2023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6" l="1"/>
  <c r="E70" i="6"/>
  <c r="C90" i="6"/>
  <c r="C49" i="6"/>
  <c r="C47" i="6"/>
  <c r="C42" i="6"/>
  <c r="C21" i="6"/>
  <c r="C5" i="6"/>
  <c r="C107" i="6" s="1"/>
  <c r="E10" i="6" l="1"/>
  <c r="I5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E76" i="6" l="1"/>
  <c r="D47" i="6" l="1"/>
  <c r="E59" i="6"/>
  <c r="E47" i="6"/>
  <c r="D49" i="6"/>
  <c r="D59" i="6"/>
  <c r="D97" i="6"/>
  <c r="D6" i="6"/>
  <c r="D64" i="6"/>
  <c r="D52" i="6" l="1"/>
  <c r="H107" i="6" l="1"/>
  <c r="F107" i="6"/>
  <c r="G106" i="6"/>
  <c r="G105" i="6"/>
  <c r="G104" i="6"/>
  <c r="G103" i="6"/>
  <c r="G102" i="6"/>
  <c r="G101" i="6"/>
  <c r="G100" i="6"/>
  <c r="J100" i="6" s="1"/>
  <c r="G99" i="6"/>
  <c r="G98" i="6"/>
  <c r="G97" i="6"/>
  <c r="G96" i="6"/>
  <c r="G95" i="6"/>
  <c r="G94" i="6"/>
  <c r="G93" i="6"/>
  <c r="J93" i="6" s="1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J57" i="6" s="1"/>
  <c r="G56" i="6"/>
  <c r="G55" i="6"/>
  <c r="J55" i="6" s="1"/>
  <c r="G54" i="6"/>
  <c r="G53" i="6"/>
  <c r="J53" i="6" s="1"/>
  <c r="G52" i="6"/>
  <c r="G51" i="6"/>
  <c r="G50" i="6"/>
  <c r="G49" i="6"/>
  <c r="G48" i="6"/>
  <c r="G47" i="6"/>
  <c r="G46" i="6"/>
  <c r="G45" i="6"/>
  <c r="J45" i="6" s="1"/>
  <c r="G44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D107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E107" i="6"/>
  <c r="J104" i="6" l="1"/>
  <c r="J106" i="6"/>
  <c r="J18" i="6"/>
  <c r="J38" i="6"/>
  <c r="J40" i="6"/>
  <c r="J17" i="6"/>
  <c r="J87" i="6"/>
  <c r="J95" i="6"/>
  <c r="J65" i="6"/>
  <c r="J74" i="6"/>
  <c r="J27" i="6"/>
  <c r="J70" i="6"/>
  <c r="J31" i="6"/>
  <c r="J35" i="6"/>
  <c r="J16" i="6"/>
  <c r="J7" i="6"/>
  <c r="J24" i="6"/>
  <c r="J30" i="6"/>
  <c r="J46" i="6"/>
  <c r="J58" i="6"/>
  <c r="J76" i="6"/>
  <c r="J80" i="6"/>
  <c r="J84" i="6"/>
  <c r="J86" i="6"/>
  <c r="J11" i="6"/>
  <c r="J68" i="6"/>
  <c r="J92" i="6"/>
  <c r="J15" i="6"/>
  <c r="J75" i="6"/>
  <c r="J88" i="6"/>
  <c r="J8" i="6"/>
  <c r="J20" i="6"/>
  <c r="J48" i="6"/>
  <c r="J90" i="6"/>
  <c r="J10" i="6"/>
  <c r="J69" i="6"/>
  <c r="J71" i="6"/>
  <c r="J77" i="6"/>
  <c r="J89" i="6"/>
  <c r="J14" i="6"/>
  <c r="J21" i="6"/>
  <c r="J47" i="6"/>
  <c r="J79" i="6"/>
  <c r="J82" i="6"/>
  <c r="J91" i="6"/>
  <c r="J96" i="6"/>
  <c r="J25" i="6"/>
  <c r="J9" i="6"/>
  <c r="J32" i="6"/>
  <c r="J34" i="6"/>
  <c r="J105" i="6"/>
  <c r="J101" i="6"/>
  <c r="J99" i="6"/>
  <c r="J98" i="6"/>
  <c r="J97" i="6"/>
  <c r="J83" i="6"/>
  <c r="J81" i="6"/>
  <c r="J73" i="6"/>
  <c r="J67" i="6"/>
  <c r="J66" i="6"/>
  <c r="J63" i="6"/>
  <c r="J62" i="6"/>
  <c r="J61" i="6"/>
  <c r="J60" i="6"/>
  <c r="J59" i="6"/>
  <c r="J54" i="6"/>
  <c r="J52" i="6"/>
  <c r="J51" i="6"/>
  <c r="J50" i="6"/>
  <c r="J49" i="6"/>
  <c r="J42" i="6"/>
  <c r="J36" i="6"/>
  <c r="J33" i="6"/>
  <c r="J29" i="6"/>
  <c r="J26" i="6"/>
  <c r="J23" i="6"/>
  <c r="J12" i="6"/>
  <c r="J19" i="6"/>
  <c r="J28" i="6"/>
  <c r="G22" i="6"/>
  <c r="J22" i="6" s="1"/>
  <c r="J44" i="6"/>
  <c r="J78" i="6"/>
  <c r="G5" i="6"/>
  <c r="J13" i="6"/>
  <c r="J41" i="6"/>
  <c r="J103" i="6"/>
  <c r="J37" i="6"/>
  <c r="J56" i="6"/>
  <c r="J64" i="6"/>
  <c r="J85" i="6"/>
  <c r="J94" i="6"/>
  <c r="J39" i="6"/>
  <c r="J102" i="6"/>
  <c r="G107" i="6" l="1"/>
  <c r="J5" i="6"/>
  <c r="J6" i="6"/>
  <c r="I107" i="6"/>
  <c r="J107" i="6" l="1"/>
</calcChain>
</file>

<file path=xl/sharedStrings.xml><?xml version="1.0" encoding="utf-8"?>
<sst xmlns="http://schemas.openxmlformats.org/spreadsheetml/2006/main" count="126" uniqueCount="126">
  <si>
    <t>5 = 1-2-3-4</t>
  </si>
  <si>
    <t>No.</t>
  </si>
  <si>
    <t>Club Name</t>
  </si>
  <si>
    <t>ชื่อสโมสร</t>
  </si>
  <si>
    <t xml:space="preserve">Andaman, Phuket </t>
  </si>
  <si>
    <t>Andaman Phang-Nga</t>
  </si>
  <si>
    <t>Aoluk</t>
  </si>
  <si>
    <t>Bangbor</t>
  </si>
  <si>
    <t>BangLen</t>
  </si>
  <si>
    <t>Bangplee</t>
  </si>
  <si>
    <t>Ban Na San Suratthani</t>
  </si>
  <si>
    <t>Ban Phaeo</t>
  </si>
  <si>
    <t>Ban Pong</t>
  </si>
  <si>
    <t>Betong</t>
  </si>
  <si>
    <t>Cha-am</t>
  </si>
  <si>
    <t>Chor Sritrang</t>
  </si>
  <si>
    <t>Chumphon</t>
  </si>
  <si>
    <t xml:space="preserve">Dontoom </t>
  </si>
  <si>
    <t xml:space="preserve">E-Club of District 3330 </t>
  </si>
  <si>
    <t>Erawan</t>
  </si>
  <si>
    <t>Ganchan</t>
  </si>
  <si>
    <t>Hat Yai</t>
  </si>
  <si>
    <t>Hat Yai East</t>
  </si>
  <si>
    <t>Hatyai Nakarin</t>
  </si>
  <si>
    <t>Hua-Hin</t>
  </si>
  <si>
    <t>Junkseilon</t>
  </si>
  <si>
    <t>Kampaengsan</t>
  </si>
  <si>
    <t>Kanchanaburi</t>
  </si>
  <si>
    <t xml:space="preserve">Khaowang </t>
  </si>
  <si>
    <t>Khohong</t>
  </si>
  <si>
    <t>Khok Samedchun</t>
  </si>
  <si>
    <t>Khuanlang-Hatyai</t>
  </si>
  <si>
    <t>Krathum Baen</t>
  </si>
  <si>
    <t>Ladluang</t>
  </si>
  <si>
    <t>Luk-Ha Damnern</t>
  </si>
  <si>
    <t>Lukkae-Kanchanaburi</t>
  </si>
  <si>
    <t>Maireang-Nakhon Si</t>
  </si>
  <si>
    <t>Maneekan</t>
  </si>
  <si>
    <t>Meuang Rae Phuket</t>
  </si>
  <si>
    <t>Nakhonsri-Veerathai</t>
  </si>
  <si>
    <t>Nakornchaisri</t>
  </si>
  <si>
    <t>Nakorn Hatyai</t>
  </si>
  <si>
    <t>Nakornpathom</t>
  </si>
  <si>
    <t>Nakorn Srithamarat</t>
  </si>
  <si>
    <t>Narathiwat</t>
  </si>
  <si>
    <t>Naresuan-Kanchanaburi</t>
  </si>
  <si>
    <t>Pa-Laelai</t>
  </si>
  <si>
    <t>Pattani</t>
  </si>
  <si>
    <t>Pechra-Suphan</t>
  </si>
  <si>
    <t>Petchburi</t>
  </si>
  <si>
    <t>Petchtapee</t>
  </si>
  <si>
    <t>Phang-Nga</t>
  </si>
  <si>
    <t xml:space="preserve">Phatthalung </t>
  </si>
  <si>
    <t>Photharam</t>
  </si>
  <si>
    <t>Phrapradaeng</t>
  </si>
  <si>
    <t xml:space="preserve">Phuttamonthon </t>
  </si>
  <si>
    <t>Ploi Ratchaburi</t>
  </si>
  <si>
    <t>Pohsadej Nakornsri</t>
  </si>
  <si>
    <t>Poochaosamingprai</t>
  </si>
  <si>
    <t>Prachuap Khirikhan</t>
  </si>
  <si>
    <t>Pranburi</t>
  </si>
  <si>
    <t>Pra Pathom Chedi</t>
  </si>
  <si>
    <t>Promthep Phuket</t>
  </si>
  <si>
    <t>Raikhingsampran</t>
  </si>
  <si>
    <t>Ranong,</t>
  </si>
  <si>
    <t>Ratchaburi</t>
  </si>
  <si>
    <t>Royal Hua Hin</t>
  </si>
  <si>
    <t xml:space="preserve">Sampran </t>
  </si>
  <si>
    <t>Samrong</t>
  </si>
  <si>
    <t>Samui-Phangan</t>
  </si>
  <si>
    <t>Samutprakarn</t>
  </si>
  <si>
    <t>Samutsakhon</t>
  </si>
  <si>
    <t>Samutsongkram</t>
  </si>
  <si>
    <t>Sanam Chan</t>
  </si>
  <si>
    <t>Satun</t>
  </si>
  <si>
    <t xml:space="preserve">Sichol-Nakornsri </t>
  </si>
  <si>
    <t>Sino Phuket</t>
  </si>
  <si>
    <t>Sithammasokarat</t>
  </si>
  <si>
    <t>Songkhla</t>
  </si>
  <si>
    <t xml:space="preserve">Songpeenong </t>
  </si>
  <si>
    <t>Sritapee</t>
  </si>
  <si>
    <t>Suphanburi</t>
  </si>
  <si>
    <t>Suphannikar</t>
  </si>
  <si>
    <t>Suratthani</t>
  </si>
  <si>
    <t>Takuapa</t>
  </si>
  <si>
    <t>Tasala-Nakornsri</t>
  </si>
  <si>
    <t>Teparak</t>
  </si>
  <si>
    <t xml:space="preserve">Thamuang </t>
  </si>
  <si>
    <t>Tharua-Kanchanaburi</t>
  </si>
  <si>
    <t>Thavaravadi</t>
  </si>
  <si>
    <t>Thongphapum</t>
  </si>
  <si>
    <t>Thoongsong</t>
  </si>
  <si>
    <t>Tongkah</t>
  </si>
  <si>
    <t>Trang</t>
  </si>
  <si>
    <t>Tubtiang</t>
  </si>
  <si>
    <t>U-Thong</t>
  </si>
  <si>
    <t>Yala</t>
  </si>
  <si>
    <t>8 = 5+7</t>
  </si>
  <si>
    <t xml:space="preserve">Phuket South </t>
  </si>
  <si>
    <t xml:space="preserve">Leung Krabi </t>
  </si>
  <si>
    <t xml:space="preserve">      DDF AVAILABLE FOR 2021-2022         </t>
  </si>
  <si>
    <t>DISTRICT 3330</t>
  </si>
  <si>
    <t>DDF AVAILABLE FOR 2022-23</t>
  </si>
  <si>
    <t xml:space="preserve">Krabi   </t>
  </si>
  <si>
    <t xml:space="preserve">Phrasamutjadee  </t>
  </si>
  <si>
    <t>Muang Tonnam Chauat</t>
  </si>
  <si>
    <t>Proud Nakhon</t>
  </si>
  <si>
    <t>District 3330</t>
  </si>
  <si>
    <t>รวมDDF ที่ใช้ได้ ปี 2565-66</t>
  </si>
  <si>
    <t>DDF USED 2022-23 for District Grant</t>
  </si>
  <si>
    <t>DDF ที่ใช้ 2565-66 for DG</t>
  </si>
  <si>
    <t>DDF USED 2022-23 for Global Grant</t>
  </si>
  <si>
    <t>DDF ที่ใช้ 2565-66 for GG</t>
  </si>
  <si>
    <t>DDF USED 2022-23 for Polio</t>
  </si>
  <si>
    <t>DDF CARRY FROM 2022-23 TO 2023-24</t>
  </si>
  <si>
    <t>DDF ที่เหลือยกไป 2566-67</t>
  </si>
  <si>
    <t>AF GIVING 2020-2021</t>
  </si>
  <si>
    <t>บริจาค AF ปี 2563-64</t>
  </si>
  <si>
    <t>DDF SHARE to CLUBS  for 2023-2024</t>
  </si>
  <si>
    <t>สโมสรได้รับ DDF 2566-67</t>
  </si>
  <si>
    <t>DDF AVAILABLE FOR 2023-24</t>
  </si>
  <si>
    <t>รวมDDF ที่ใช้ได้ ปี2566-67</t>
  </si>
  <si>
    <t xml:space="preserve">Patong Beach  </t>
  </si>
  <si>
    <t>DDF available for 2022 - 2023</t>
  </si>
  <si>
    <t xml:space="preserve">Phuket  </t>
  </si>
  <si>
    <t>DDF ที่ใช้ 2565-66 for disaster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</si>
</sst>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##"/>
    <numFmt numFmtId="166" formatCode="#,##0.00_ ;[Red]\-#,##0.00\ 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FF"/>
      <name val="Arial Narrow"/>
      <family val="2"/>
    </font>
    <font>
      <sz val="12"/>
      <color rgb="FF0000FF"/>
      <name val="Arial Narrow"/>
      <family val="2"/>
    </font>
    <font>
      <sz val="12"/>
      <color rgb="FFFF0000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sz val="12"/>
      <color rgb="FF333333"/>
      <name val="Arial Narrow"/>
      <family val="2"/>
    </font>
    <font>
      <b/>
      <sz val="10"/>
      <color rgb="FF000000"/>
      <name val="Arial Narrow"/>
      <family val="2"/>
    </font>
    <font>
      <b/>
      <sz val="9"/>
      <color rgb="FFFFFFFF"/>
      <name val="Arial Narrow"/>
      <family val="2"/>
    </font>
    <font>
      <b/>
      <sz val="9"/>
      <color rgb="FFFFC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00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003399"/>
        <bgColor rgb="FFFFFFFF"/>
      </patternFill>
    </fill>
  </fills>
  <borders count="20">
    <border>
      <left/>
      <right/>
      <top/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 tint="-0.14999847407452621"/>
      </left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thick">
        <color theme="0" tint="-0.14999847407452621"/>
      </right>
      <top/>
      <bottom style="medium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 tint="-0.1499984740745262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 tint="-0.14999847407452621"/>
      </top>
      <bottom style="medium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 tint="-0.14999847407452621"/>
      </top>
      <bottom style="medium">
        <color theme="0"/>
      </bottom>
      <diagonal/>
    </border>
    <border>
      <left/>
      <right/>
      <top style="thick">
        <color theme="0" tint="-0.14999847407452621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 tint="-0.14999847407452621"/>
      </top>
      <bottom/>
      <diagonal/>
    </border>
    <border>
      <left style="medium">
        <color theme="0" tint="-0.14999847407452621"/>
      </left>
      <right style="medium">
        <color theme="0"/>
      </right>
      <top style="medium">
        <color theme="0" tint="-0.14999847407452621"/>
      </top>
      <bottom/>
      <diagonal/>
    </border>
    <border>
      <left/>
      <right style="medium">
        <color theme="0"/>
      </right>
      <top style="medium">
        <color theme="0" tint="-0.14999847407452621"/>
      </top>
      <bottom/>
      <diagonal/>
    </border>
    <border>
      <left style="medium">
        <color theme="0"/>
      </left>
      <right/>
      <top style="medium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2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6" borderId="11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166" fontId="6" fillId="2" borderId="14" xfId="1" applyNumberFormat="1" applyFont="1" applyFill="1" applyBorder="1" applyAlignment="1">
      <alignment vertical="top"/>
    </xf>
    <xf numFmtId="166" fontId="8" fillId="3" borderId="14" xfId="1" applyNumberFormat="1" applyFont="1" applyFill="1" applyBorder="1" applyAlignment="1"/>
    <xf numFmtId="166" fontId="7" fillId="3" borderId="14" xfId="1" applyNumberFormat="1" applyFont="1" applyFill="1" applyBorder="1" applyAlignment="1"/>
    <xf numFmtId="166" fontId="6" fillId="2" borderId="14" xfId="1" applyNumberFormat="1" applyFont="1" applyFill="1" applyBorder="1" applyAlignment="1"/>
    <xf numFmtId="164" fontId="3" fillId="6" borderId="14" xfId="1" applyFont="1" applyFill="1" applyBorder="1" applyAlignment="1">
      <alignment horizontal="right"/>
    </xf>
    <xf numFmtId="166" fontId="2" fillId="7" borderId="14" xfId="1" applyNumberFormat="1" applyFont="1" applyFill="1" applyBorder="1" applyAlignment="1">
      <alignment horizontal="right"/>
    </xf>
    <xf numFmtId="166" fontId="9" fillId="3" borderId="14" xfId="1" applyNumberFormat="1" applyFont="1" applyFill="1" applyBorder="1" applyAlignment="1"/>
    <xf numFmtId="164" fontId="12" fillId="6" borderId="14" xfId="1" applyFont="1" applyFill="1" applyBorder="1" applyAlignment="1">
      <alignment horizontal="right"/>
    </xf>
    <xf numFmtId="166" fontId="8" fillId="3" borderId="14" xfId="0" applyNumberFormat="1" applyFont="1" applyFill="1" applyBorder="1" applyAlignment="1">
      <alignment vertical="center"/>
    </xf>
    <xf numFmtId="166" fontId="9" fillId="3" borderId="14" xfId="0" applyNumberFormat="1" applyFont="1" applyFill="1" applyBorder="1" applyAlignment="1">
      <alignment vertical="center"/>
    </xf>
    <xf numFmtId="166" fontId="9" fillId="3" borderId="14" xfId="0" applyNumberFormat="1" applyFont="1" applyFill="1" applyBorder="1" applyAlignment="1">
      <alignment vertical="top"/>
    </xf>
    <xf numFmtId="166" fontId="8" fillId="3" borderId="14" xfId="0" applyNumberFormat="1" applyFont="1" applyFill="1" applyBorder="1" applyAlignment="1">
      <alignment vertical="top"/>
    </xf>
    <xf numFmtId="166" fontId="9" fillId="3" borderId="14" xfId="1" applyNumberFormat="1" applyFont="1" applyFill="1" applyBorder="1" applyAlignment="1">
      <alignment vertical="center"/>
    </xf>
    <xf numFmtId="0" fontId="2" fillId="0" borderId="14" xfId="0" applyFont="1" applyBorder="1"/>
    <xf numFmtId="166" fontId="8" fillId="3" borderId="14" xfId="1" applyNumberFormat="1" applyFont="1" applyFill="1" applyBorder="1" applyAlignment="1">
      <alignment vertical="center"/>
    </xf>
    <xf numFmtId="166" fontId="8" fillId="3" borderId="14" xfId="0" applyNumberFormat="1" applyFont="1" applyFill="1" applyBorder="1"/>
    <xf numFmtId="166" fontId="10" fillId="3" borderId="14" xfId="0" applyNumberFormat="1" applyFont="1" applyFill="1" applyBorder="1"/>
    <xf numFmtId="0" fontId="3" fillId="0" borderId="14" xfId="0" applyFont="1" applyBorder="1" applyAlignment="1">
      <alignment horizontal="center" vertical="center"/>
    </xf>
    <xf numFmtId="166" fontId="11" fillId="5" borderId="14" xfId="0" applyNumberFormat="1" applyFont="1" applyFill="1" applyBorder="1"/>
    <xf numFmtId="166" fontId="11" fillId="5" borderId="14" xfId="1" applyNumberFormat="1" applyFont="1" applyFill="1" applyBorder="1" applyAlignment="1"/>
    <xf numFmtId="166" fontId="11" fillId="5" borderId="14" xfId="0" applyNumberFormat="1" applyFont="1" applyFill="1" applyBorder="1" applyAlignment="1">
      <alignment vertical="center"/>
    </xf>
    <xf numFmtId="166" fontId="11" fillId="5" borderId="14" xfId="1" applyNumberFormat="1" applyFont="1" applyFill="1" applyBorder="1" applyAlignment="1">
      <alignment vertical="top"/>
    </xf>
    <xf numFmtId="164" fontId="11" fillId="5" borderId="14" xfId="1" applyFont="1" applyFill="1" applyBorder="1" applyAlignment="1">
      <alignment horizontal="right"/>
    </xf>
    <xf numFmtId="166" fontId="11" fillId="5" borderId="14" xfId="1" applyNumberFormat="1" applyFont="1" applyFill="1" applyBorder="1" applyAlignment="1">
      <alignment horizontal="right"/>
    </xf>
    <xf numFmtId="0" fontId="3" fillId="0" borderId="14" xfId="0" applyFont="1" applyBorder="1"/>
    <xf numFmtId="165" fontId="3" fillId="8" borderId="14" xfId="0" applyNumberFormat="1" applyFont="1" applyFill="1" applyBorder="1" applyAlignment="1">
      <alignment horizontal="center" vertical="top"/>
    </xf>
    <xf numFmtId="49" fontId="6" fillId="8" borderId="14" xfId="0" applyNumberFormat="1" applyFont="1" applyFill="1" applyBorder="1" applyAlignment="1">
      <alignment horizontal="left" vertical="center" wrapText="1"/>
    </xf>
    <xf numFmtId="49" fontId="2" fillId="8" borderId="14" xfId="0" applyNumberFormat="1" applyFont="1" applyFill="1" applyBorder="1" applyAlignment="1">
      <alignment horizontal="left" vertical="center" wrapText="1"/>
    </xf>
    <xf numFmtId="165" fontId="3" fillId="8" borderId="14" xfId="0" applyNumberFormat="1" applyFont="1" applyFill="1" applyBorder="1" applyAlignment="1">
      <alignment horizontal="center" vertical="center"/>
    </xf>
    <xf numFmtId="0" fontId="2" fillId="8" borderId="14" xfId="0" applyFont="1" applyFill="1" applyBorder="1"/>
    <xf numFmtId="0" fontId="2" fillId="8" borderId="14" xfId="0" applyFont="1" applyFill="1" applyBorder="1" applyAlignment="1">
      <alignment vertical="center"/>
    </xf>
    <xf numFmtId="49" fontId="2" fillId="8" borderId="14" xfId="0" applyNumberFormat="1" applyFont="1" applyFill="1" applyBorder="1" applyAlignment="1">
      <alignment vertical="center"/>
    </xf>
    <xf numFmtId="49" fontId="5" fillId="9" borderId="3" xfId="0" applyNumberFormat="1" applyFont="1" applyFill="1" applyBorder="1" applyAlignment="1">
      <alignment horizontal="center" vertical="top" wrapText="1"/>
    </xf>
    <xf numFmtId="49" fontId="5" fillId="9" borderId="1" xfId="0" applyNumberFormat="1" applyFont="1" applyFill="1" applyBorder="1" applyAlignment="1">
      <alignment horizontal="center" vertical="top" wrapText="1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6" fillId="2" borderId="19" xfId="1" applyNumberFormat="1" applyFont="1" applyFill="1" applyBorder="1" applyAlignment="1">
      <alignment vertical="top"/>
    </xf>
    <xf numFmtId="49" fontId="14" fillId="10" borderId="0" xfId="0" applyNumberFormat="1" applyFont="1" applyFill="1" applyAlignment="1">
      <alignment horizontal="center" vertical="top" wrapText="1"/>
    </xf>
    <xf numFmtId="49" fontId="14" fillId="10" borderId="3" xfId="0" applyNumberFormat="1" applyFont="1" applyFill="1" applyBorder="1" applyAlignment="1">
      <alignment horizontal="center" vertical="top" wrapText="1"/>
    </xf>
    <xf numFmtId="49" fontId="14" fillId="10" borderId="4" xfId="0" applyNumberFormat="1" applyFont="1" applyFill="1" applyBorder="1" applyAlignment="1">
      <alignment horizontal="center" vertical="top" wrapText="1"/>
    </xf>
    <xf numFmtId="49" fontId="14" fillId="10" borderId="12" xfId="0" applyNumberFormat="1" applyFont="1" applyFill="1" applyBorder="1" applyAlignment="1">
      <alignment horizontal="center" vertical="top" wrapText="1"/>
    </xf>
    <xf numFmtId="49" fontId="15" fillId="10" borderId="15" xfId="0" applyNumberFormat="1" applyFont="1" applyFill="1" applyBorder="1" applyAlignment="1">
      <alignment horizontal="center" vertical="top" wrapText="1"/>
    </xf>
    <xf numFmtId="49" fontId="15" fillId="10" borderId="16" xfId="0" applyNumberFormat="1" applyFont="1" applyFill="1" applyBorder="1" applyAlignment="1">
      <alignment horizontal="center" vertical="top" wrapText="1"/>
    </xf>
    <xf numFmtId="49" fontId="15" fillId="10" borderId="17" xfId="0" applyNumberFormat="1" applyFont="1" applyFill="1" applyBorder="1" applyAlignment="1">
      <alignment horizontal="center" vertical="top" wrapText="1"/>
    </xf>
    <xf numFmtId="49" fontId="15" fillId="10" borderId="18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E3248-9AAC-4D84-8639-808D5F7BF428}">
  <dimension ref="A1:M108"/>
  <sheetViews>
    <sheetView tabSelected="1" topLeftCell="B1" zoomScaleNormal="100" workbookViewId="0">
      <pane xSplit="1" ySplit="4" topLeftCell="C5" activePane="bottomRight" state="frozen"/>
      <selection activeCell="B1" sqref="B1"/>
      <selection pane="topRight" activeCell="I1" sqref="I1"/>
      <selection pane="bottomLeft" activeCell="B5" sqref="B5"/>
      <selection pane="bottomRight" activeCell="L5" sqref="L5"/>
    </sheetView>
  </sheetViews>
  <sheetFormatPr defaultColWidth="11.453125" defaultRowHeight="15.5"/>
  <cols>
    <col min="1" max="1" width="5.1796875" style="1" customWidth="1"/>
    <col min="2" max="2" width="24.81640625" style="6" customWidth="1"/>
    <col min="3" max="3" width="16" style="1" customWidth="1"/>
    <col min="4" max="4" width="13.81640625" style="1" customWidth="1"/>
    <col min="5" max="5" width="14.08984375" style="1" customWidth="1"/>
    <col min="6" max="6" width="13.08984375" style="1" customWidth="1"/>
    <col min="7" max="7" width="15.1796875" style="1" customWidth="1"/>
    <col min="8" max="8" width="12" style="1" customWidth="1"/>
    <col min="9" max="9" width="12.54296875" style="1" customWidth="1"/>
    <col min="10" max="10" width="14.453125" style="1" customWidth="1"/>
    <col min="11" max="16384" width="11.453125" style="1"/>
  </cols>
  <sheetData>
    <row r="1" spans="1:13" ht="16" thickBot="1">
      <c r="A1" s="63" t="s">
        <v>101</v>
      </c>
      <c r="B1" s="63"/>
      <c r="C1" s="53"/>
      <c r="D1" s="53"/>
      <c r="E1" s="53"/>
      <c r="F1" s="53"/>
      <c r="G1" s="53"/>
    </row>
    <row r="2" spans="1:13" ht="16.5" thickTop="1" thickBot="1">
      <c r="A2" s="51" t="s">
        <v>100</v>
      </c>
      <c r="B2" s="52" t="s">
        <v>123</v>
      </c>
      <c r="C2" s="7">
        <v>1</v>
      </c>
      <c r="D2" s="8">
        <v>2</v>
      </c>
      <c r="E2" s="9">
        <v>3</v>
      </c>
      <c r="F2" s="10">
        <v>4</v>
      </c>
      <c r="G2" s="7" t="s">
        <v>0</v>
      </c>
      <c r="H2" s="14">
        <v>6</v>
      </c>
      <c r="I2" s="15">
        <v>7</v>
      </c>
      <c r="J2" s="16" t="s">
        <v>97</v>
      </c>
    </row>
    <row r="3" spans="1:13" s="12" customFormat="1" ht="33.5" customHeight="1" thickBot="1">
      <c r="A3" s="49" t="s">
        <v>1</v>
      </c>
      <c r="B3" s="55" t="s">
        <v>2</v>
      </c>
      <c r="C3" s="56" t="s">
        <v>102</v>
      </c>
      <c r="D3" s="55" t="s">
        <v>109</v>
      </c>
      <c r="E3" s="56" t="s">
        <v>111</v>
      </c>
      <c r="F3" s="57" t="s">
        <v>113</v>
      </c>
      <c r="G3" s="55" t="s">
        <v>114</v>
      </c>
      <c r="H3" s="57" t="s">
        <v>116</v>
      </c>
      <c r="I3" s="58" t="s">
        <v>118</v>
      </c>
      <c r="J3" s="58" t="s">
        <v>120</v>
      </c>
    </row>
    <row r="4" spans="1:13" s="13" customFormat="1" ht="31" customHeight="1" thickBot="1">
      <c r="A4" s="50"/>
      <c r="B4" s="59" t="s">
        <v>3</v>
      </c>
      <c r="C4" s="60" t="s">
        <v>108</v>
      </c>
      <c r="D4" s="61" t="s">
        <v>110</v>
      </c>
      <c r="E4" s="61" t="s">
        <v>112</v>
      </c>
      <c r="F4" s="61" t="s">
        <v>125</v>
      </c>
      <c r="G4" s="62" t="s">
        <v>115</v>
      </c>
      <c r="H4" s="60" t="s">
        <v>117</v>
      </c>
      <c r="I4" s="59" t="s">
        <v>119</v>
      </c>
      <c r="J4" s="60" t="s">
        <v>121</v>
      </c>
    </row>
    <row r="5" spans="1:13" s="2" customFormat="1" ht="16" thickBot="1">
      <c r="A5" s="42">
        <v>0</v>
      </c>
      <c r="B5" s="43" t="s">
        <v>107</v>
      </c>
      <c r="C5" s="17">
        <f>125736.88+91.82+0.21+1000+7723.29+10500</f>
        <v>145052.20000000001</v>
      </c>
      <c r="D5" s="18">
        <v>18332.39</v>
      </c>
      <c r="E5" s="19">
        <v>39887.5</v>
      </c>
      <c r="F5" s="18">
        <v>0</v>
      </c>
      <c r="G5" s="20">
        <f>C5-D5-E5-F5</f>
        <v>86832.310000000012</v>
      </c>
      <c r="H5" s="21">
        <v>0</v>
      </c>
      <c r="I5" s="54">
        <f>437393.85*0.1</f>
        <v>43739.385000000002</v>
      </c>
      <c r="J5" s="22">
        <f t="shared" ref="J5:J42" si="0">G5+I5</f>
        <v>130571.69500000001</v>
      </c>
      <c r="M5" s="11"/>
    </row>
    <row r="6" spans="1:13" s="2" customFormat="1" ht="16" thickBot="1">
      <c r="A6" s="42">
        <v>1</v>
      </c>
      <c r="B6" s="44" t="s">
        <v>4</v>
      </c>
      <c r="C6" s="17">
        <v>4190.3999999999996</v>
      </c>
      <c r="D6" s="18">
        <f>1500+1500</f>
        <v>3000</v>
      </c>
      <c r="E6" s="23">
        <v>0</v>
      </c>
      <c r="F6" s="18"/>
      <c r="G6" s="20">
        <f>C6-D6-E6-F6</f>
        <v>1190.3999999999996</v>
      </c>
      <c r="H6" s="24">
        <v>2900</v>
      </c>
      <c r="I6" s="54">
        <f>H6*0.4</f>
        <v>1160</v>
      </c>
      <c r="J6" s="22">
        <f t="shared" si="0"/>
        <v>2350.3999999999996</v>
      </c>
    </row>
    <row r="7" spans="1:13" s="3" customFormat="1" ht="16" thickBot="1">
      <c r="A7" s="45">
        <v>2</v>
      </c>
      <c r="B7" s="44" t="s">
        <v>5</v>
      </c>
      <c r="C7" s="17">
        <v>-257.5</v>
      </c>
      <c r="D7" s="25"/>
      <c r="E7" s="26"/>
      <c r="F7" s="25"/>
      <c r="G7" s="20">
        <f t="shared" ref="G7:G70" si="1">C7-D7-E7-F7</f>
        <v>-257.5</v>
      </c>
      <c r="H7" s="24">
        <v>103.23</v>
      </c>
      <c r="I7" s="54">
        <f>H7*0.4</f>
        <v>41.292000000000002</v>
      </c>
      <c r="J7" s="22">
        <f t="shared" si="0"/>
        <v>-216.208</v>
      </c>
    </row>
    <row r="8" spans="1:13" s="2" customFormat="1" ht="16" thickBot="1">
      <c r="A8" s="42">
        <v>3</v>
      </c>
      <c r="B8" s="44" t="s">
        <v>6</v>
      </c>
      <c r="C8" s="17">
        <v>470</v>
      </c>
      <c r="D8" s="28"/>
      <c r="E8" s="27">
        <v>270</v>
      </c>
      <c r="F8" s="28"/>
      <c r="G8" s="20">
        <f t="shared" si="1"/>
        <v>200</v>
      </c>
      <c r="H8" s="24">
        <v>310</v>
      </c>
      <c r="I8" s="54">
        <f t="shared" ref="I8:I71" si="2">H8*0.4</f>
        <v>124</v>
      </c>
      <c r="J8" s="22">
        <f t="shared" si="0"/>
        <v>324</v>
      </c>
    </row>
    <row r="9" spans="1:13" s="2" customFormat="1" ht="16" thickBot="1">
      <c r="A9" s="42">
        <v>4</v>
      </c>
      <c r="B9" s="44" t="s">
        <v>7</v>
      </c>
      <c r="C9" s="17">
        <v>302.5</v>
      </c>
      <c r="D9" s="28"/>
      <c r="E9" s="27"/>
      <c r="F9" s="28"/>
      <c r="G9" s="20">
        <f t="shared" si="1"/>
        <v>302.5</v>
      </c>
      <c r="H9" s="24">
        <v>450</v>
      </c>
      <c r="I9" s="54">
        <f t="shared" si="2"/>
        <v>180</v>
      </c>
      <c r="J9" s="22">
        <f t="shared" si="0"/>
        <v>482.5</v>
      </c>
    </row>
    <row r="10" spans="1:13" s="3" customFormat="1" ht="16" thickBot="1">
      <c r="A10" s="45">
        <v>5</v>
      </c>
      <c r="B10" s="44" t="s">
        <v>8</v>
      </c>
      <c r="C10" s="17">
        <v>10543.12</v>
      </c>
      <c r="D10" s="25">
        <v>0</v>
      </c>
      <c r="E10" s="26">
        <f>1000+1000+3000</f>
        <v>5000</v>
      </c>
      <c r="F10" s="25"/>
      <c r="G10" s="20">
        <f t="shared" si="1"/>
        <v>5543.1200000000008</v>
      </c>
      <c r="H10" s="24">
        <v>5500</v>
      </c>
      <c r="I10" s="54">
        <f t="shared" si="2"/>
        <v>2200</v>
      </c>
      <c r="J10" s="22">
        <f t="shared" si="0"/>
        <v>7743.1200000000008</v>
      </c>
    </row>
    <row r="11" spans="1:13" s="3" customFormat="1" ht="16" thickBot="1">
      <c r="A11" s="45">
        <v>6</v>
      </c>
      <c r="B11" s="44" t="s">
        <v>9</v>
      </c>
      <c r="C11" s="17">
        <v>200.42</v>
      </c>
      <c r="D11" s="25"/>
      <c r="E11" s="25">
        <v>0</v>
      </c>
      <c r="F11" s="25"/>
      <c r="G11" s="20">
        <f t="shared" si="1"/>
        <v>200.42</v>
      </c>
      <c r="H11" s="24">
        <v>950</v>
      </c>
      <c r="I11" s="54">
        <f t="shared" si="2"/>
        <v>380</v>
      </c>
      <c r="J11" s="22">
        <f t="shared" si="0"/>
        <v>580.41999999999996</v>
      </c>
    </row>
    <row r="12" spans="1:13" ht="16" thickBot="1">
      <c r="A12" s="42">
        <v>7</v>
      </c>
      <c r="B12" s="46" t="s">
        <v>10</v>
      </c>
      <c r="C12" s="17">
        <v>1115.3800000000001</v>
      </c>
      <c r="D12" s="31"/>
      <c r="E12" s="32"/>
      <c r="F12" s="31"/>
      <c r="G12" s="20">
        <f t="shared" si="1"/>
        <v>1115.3800000000001</v>
      </c>
      <c r="H12" s="24">
        <v>25</v>
      </c>
      <c r="I12" s="54">
        <f t="shared" si="2"/>
        <v>10</v>
      </c>
      <c r="J12" s="22">
        <f t="shared" si="0"/>
        <v>1125.3800000000001</v>
      </c>
    </row>
    <row r="13" spans="1:13" s="2" customFormat="1" ht="16" thickBot="1">
      <c r="A13" s="45">
        <v>8</v>
      </c>
      <c r="B13" s="44" t="s">
        <v>11</v>
      </c>
      <c r="C13" s="17">
        <v>2480.6799999999998</v>
      </c>
      <c r="D13" s="18"/>
      <c r="E13" s="18">
        <v>2480</v>
      </c>
      <c r="F13" s="18"/>
      <c r="G13" s="20">
        <f t="shared" si="1"/>
        <v>0.67999999999983629</v>
      </c>
      <c r="H13" s="24">
        <v>6595.83</v>
      </c>
      <c r="I13" s="54">
        <f t="shared" si="2"/>
        <v>2638.3320000000003</v>
      </c>
      <c r="J13" s="22">
        <f t="shared" si="0"/>
        <v>2639.0120000000002</v>
      </c>
    </row>
    <row r="14" spans="1:13" s="2" customFormat="1" ht="16" thickBot="1">
      <c r="A14" s="42">
        <v>9</v>
      </c>
      <c r="B14" s="44" t="s">
        <v>12</v>
      </c>
      <c r="C14" s="17">
        <v>4250.67</v>
      </c>
      <c r="D14" s="18"/>
      <c r="E14" s="18">
        <v>4000</v>
      </c>
      <c r="F14" s="18"/>
      <c r="G14" s="20">
        <f t="shared" si="1"/>
        <v>250.67000000000007</v>
      </c>
      <c r="H14" s="24">
        <v>5940</v>
      </c>
      <c r="I14" s="54">
        <f t="shared" si="2"/>
        <v>2376</v>
      </c>
      <c r="J14" s="22">
        <f t="shared" si="0"/>
        <v>2626.67</v>
      </c>
    </row>
    <row r="15" spans="1:13" s="2" customFormat="1" ht="16" thickBot="1">
      <c r="A15" s="42">
        <v>10</v>
      </c>
      <c r="B15" s="44" t="s">
        <v>13</v>
      </c>
      <c r="C15" s="17">
        <v>0</v>
      </c>
      <c r="D15" s="18">
        <v>0</v>
      </c>
      <c r="E15" s="18"/>
      <c r="F15" s="18"/>
      <c r="G15" s="20">
        <f t="shared" si="1"/>
        <v>0</v>
      </c>
      <c r="H15" s="24">
        <v>420</v>
      </c>
      <c r="I15" s="54">
        <f t="shared" si="2"/>
        <v>168</v>
      </c>
      <c r="J15" s="22">
        <f t="shared" si="0"/>
        <v>168</v>
      </c>
    </row>
    <row r="16" spans="1:13" s="2" customFormat="1" ht="16" thickBot="1">
      <c r="A16" s="45">
        <v>11</v>
      </c>
      <c r="B16" s="44" t="s">
        <v>14</v>
      </c>
      <c r="C16" s="17">
        <v>-205</v>
      </c>
      <c r="D16" s="28"/>
      <c r="E16" s="28"/>
      <c r="F16" s="28"/>
      <c r="G16" s="20">
        <f t="shared" si="1"/>
        <v>-205</v>
      </c>
      <c r="H16" s="24">
        <v>66</v>
      </c>
      <c r="I16" s="54">
        <f t="shared" si="2"/>
        <v>26.400000000000002</v>
      </c>
      <c r="J16" s="22">
        <f t="shared" si="0"/>
        <v>-178.6</v>
      </c>
    </row>
    <row r="17" spans="1:10" s="2" customFormat="1" ht="16" thickBot="1">
      <c r="A17" s="42">
        <v>12</v>
      </c>
      <c r="B17" s="44" t="s">
        <v>15</v>
      </c>
      <c r="C17" s="17">
        <v>388.4</v>
      </c>
      <c r="D17" s="18">
        <v>0</v>
      </c>
      <c r="E17" s="18"/>
      <c r="F17" s="18"/>
      <c r="G17" s="20">
        <f t="shared" si="1"/>
        <v>388.4</v>
      </c>
      <c r="H17" s="24">
        <v>2030.46</v>
      </c>
      <c r="I17" s="54">
        <f t="shared" si="2"/>
        <v>812.18400000000008</v>
      </c>
      <c r="J17" s="22">
        <f t="shared" si="0"/>
        <v>1200.5840000000001</v>
      </c>
    </row>
    <row r="18" spans="1:10" s="2" customFormat="1" ht="16" thickBot="1">
      <c r="A18" s="42">
        <v>13</v>
      </c>
      <c r="B18" s="44" t="s">
        <v>16</v>
      </c>
      <c r="C18" s="17">
        <v>780.6</v>
      </c>
      <c r="D18" s="28"/>
      <c r="E18" s="28"/>
      <c r="F18" s="28"/>
      <c r="G18" s="20">
        <f t="shared" si="1"/>
        <v>780.6</v>
      </c>
      <c r="H18" s="24">
        <v>1500</v>
      </c>
      <c r="I18" s="54">
        <f t="shared" si="2"/>
        <v>600</v>
      </c>
      <c r="J18" s="22">
        <f t="shared" si="0"/>
        <v>1380.6</v>
      </c>
    </row>
    <row r="19" spans="1:10" s="2" customFormat="1" ht="16" thickBot="1">
      <c r="A19" s="45">
        <v>14</v>
      </c>
      <c r="B19" s="44" t="s">
        <v>17</v>
      </c>
      <c r="C19" s="17">
        <v>3707.47</v>
      </c>
      <c r="D19" s="28"/>
      <c r="E19" s="27">
        <v>2000</v>
      </c>
      <c r="F19" s="28"/>
      <c r="G19" s="20">
        <f t="shared" si="1"/>
        <v>1707.4699999999998</v>
      </c>
      <c r="H19" s="24">
        <v>10</v>
      </c>
      <c r="I19" s="54">
        <f t="shared" si="2"/>
        <v>4</v>
      </c>
      <c r="J19" s="22">
        <f t="shared" si="0"/>
        <v>1711.4699999999998</v>
      </c>
    </row>
    <row r="20" spans="1:10" s="2" customFormat="1" ht="16" thickBot="1">
      <c r="A20" s="42">
        <v>15</v>
      </c>
      <c r="B20" s="44" t="s">
        <v>18</v>
      </c>
      <c r="C20" s="17">
        <v>0</v>
      </c>
      <c r="D20" s="28"/>
      <c r="E20" s="28">
        <v>0</v>
      </c>
      <c r="F20" s="28"/>
      <c r="G20" s="20">
        <f t="shared" si="1"/>
        <v>0</v>
      </c>
      <c r="H20" s="24">
        <v>100</v>
      </c>
      <c r="I20" s="54">
        <f t="shared" si="2"/>
        <v>40</v>
      </c>
      <c r="J20" s="22">
        <f t="shared" si="0"/>
        <v>40</v>
      </c>
    </row>
    <row r="21" spans="1:10" s="2" customFormat="1" ht="16" thickBot="1">
      <c r="A21" s="45">
        <v>16</v>
      </c>
      <c r="B21" s="44" t="s">
        <v>19</v>
      </c>
      <c r="C21" s="17">
        <f>502.5</f>
        <v>502.5</v>
      </c>
      <c r="D21" s="28"/>
      <c r="E21" s="28"/>
      <c r="F21" s="28"/>
      <c r="G21" s="20">
        <f t="shared" si="1"/>
        <v>502.5</v>
      </c>
      <c r="H21" s="24">
        <v>1000.69</v>
      </c>
      <c r="I21" s="54">
        <f t="shared" si="2"/>
        <v>400.27600000000007</v>
      </c>
      <c r="J21" s="22">
        <f t="shared" si="0"/>
        <v>902.77600000000007</v>
      </c>
    </row>
    <row r="22" spans="1:10" s="2" customFormat="1" ht="16" thickBot="1">
      <c r="A22" s="42">
        <v>17</v>
      </c>
      <c r="B22" s="44" t="s">
        <v>20</v>
      </c>
      <c r="C22" s="17">
        <v>1401.38</v>
      </c>
      <c r="D22" s="28">
        <v>0</v>
      </c>
      <c r="E22" s="28"/>
      <c r="F22" s="28"/>
      <c r="G22" s="20">
        <f t="shared" si="1"/>
        <v>1401.38</v>
      </c>
      <c r="H22" s="24">
        <v>1885</v>
      </c>
      <c r="I22" s="54">
        <f t="shared" si="2"/>
        <v>754</v>
      </c>
      <c r="J22" s="22">
        <f t="shared" si="0"/>
        <v>2155.38</v>
      </c>
    </row>
    <row r="23" spans="1:10" s="2" customFormat="1" ht="16" thickBot="1">
      <c r="A23" s="42">
        <v>18</v>
      </c>
      <c r="B23" s="44" t="s">
        <v>21</v>
      </c>
      <c r="C23" s="17">
        <v>1929.65</v>
      </c>
      <c r="D23" s="28">
        <v>0</v>
      </c>
      <c r="E23" s="28">
        <v>0</v>
      </c>
      <c r="F23" s="28"/>
      <c r="G23" s="20">
        <f t="shared" si="1"/>
        <v>1929.65</v>
      </c>
      <c r="H23" s="24">
        <v>1395.03</v>
      </c>
      <c r="I23" s="54">
        <f t="shared" si="2"/>
        <v>558.01200000000006</v>
      </c>
      <c r="J23" s="22">
        <f t="shared" si="0"/>
        <v>2487.6620000000003</v>
      </c>
    </row>
    <row r="24" spans="1:10" s="2" customFormat="1" ht="16" thickBot="1">
      <c r="A24" s="45">
        <v>19</v>
      </c>
      <c r="B24" s="44" t="s">
        <v>22</v>
      </c>
      <c r="C24" s="17">
        <v>1543.33</v>
      </c>
      <c r="D24" s="28">
        <v>1000</v>
      </c>
      <c r="E24" s="28">
        <v>0</v>
      </c>
      <c r="F24" s="28"/>
      <c r="G24" s="20">
        <f t="shared" si="1"/>
        <v>543.32999999999993</v>
      </c>
      <c r="H24" s="24">
        <v>1366.66</v>
      </c>
      <c r="I24" s="54">
        <f t="shared" si="2"/>
        <v>546.6640000000001</v>
      </c>
      <c r="J24" s="22">
        <f t="shared" si="0"/>
        <v>1089.9940000000001</v>
      </c>
    </row>
    <row r="25" spans="1:10" s="2" customFormat="1" ht="16" thickBot="1">
      <c r="A25" s="45">
        <v>20</v>
      </c>
      <c r="B25" s="44" t="s">
        <v>23</v>
      </c>
      <c r="C25" s="17">
        <v>-345</v>
      </c>
      <c r="D25" s="28">
        <v>0</v>
      </c>
      <c r="E25" s="28">
        <v>0</v>
      </c>
      <c r="F25" s="28"/>
      <c r="G25" s="20">
        <f t="shared" si="1"/>
        <v>-345</v>
      </c>
      <c r="H25" s="24">
        <v>193.34</v>
      </c>
      <c r="I25" s="54">
        <f t="shared" si="2"/>
        <v>77.336000000000013</v>
      </c>
      <c r="J25" s="22">
        <f t="shared" si="0"/>
        <v>-267.66399999999999</v>
      </c>
    </row>
    <row r="26" spans="1:10" s="2" customFormat="1" ht="16" thickBot="1">
      <c r="A26" s="42">
        <v>21</v>
      </c>
      <c r="B26" s="44" t="s">
        <v>24</v>
      </c>
      <c r="C26" s="17">
        <v>4739</v>
      </c>
      <c r="D26" s="18">
        <v>4739</v>
      </c>
      <c r="E26" s="18">
        <v>1000</v>
      </c>
      <c r="F26" s="18"/>
      <c r="G26" s="20">
        <f t="shared" si="1"/>
        <v>-1000</v>
      </c>
      <c r="H26" s="24">
        <v>4100</v>
      </c>
      <c r="I26" s="54">
        <f t="shared" si="2"/>
        <v>1640</v>
      </c>
      <c r="J26" s="22">
        <f t="shared" si="0"/>
        <v>640</v>
      </c>
    </row>
    <row r="27" spans="1:10" s="2" customFormat="1" ht="16" thickBot="1">
      <c r="A27" s="45">
        <v>22</v>
      </c>
      <c r="B27" s="44" t="s">
        <v>25</v>
      </c>
      <c r="C27" s="17">
        <v>4707.3599999999997</v>
      </c>
      <c r="D27" s="28">
        <v>4000</v>
      </c>
      <c r="E27" s="28"/>
      <c r="F27" s="28"/>
      <c r="G27" s="20">
        <f t="shared" si="1"/>
        <v>707.35999999999967</v>
      </c>
      <c r="H27" s="24">
        <v>3032.26</v>
      </c>
      <c r="I27" s="54">
        <f t="shared" si="2"/>
        <v>1212.9040000000002</v>
      </c>
      <c r="J27" s="22">
        <f t="shared" si="0"/>
        <v>1920.2639999999999</v>
      </c>
    </row>
    <row r="28" spans="1:10" s="2" customFormat="1" ht="16" thickBot="1">
      <c r="A28" s="42">
        <v>23</v>
      </c>
      <c r="B28" s="44" t="s">
        <v>26</v>
      </c>
      <c r="C28" s="17">
        <v>20</v>
      </c>
      <c r="D28" s="28"/>
      <c r="E28" s="27">
        <v>0</v>
      </c>
      <c r="F28" s="28"/>
      <c r="G28" s="20">
        <f t="shared" si="1"/>
        <v>20</v>
      </c>
      <c r="H28" s="24">
        <v>525</v>
      </c>
      <c r="I28" s="54">
        <f t="shared" si="2"/>
        <v>210</v>
      </c>
      <c r="J28" s="22">
        <f t="shared" si="0"/>
        <v>230</v>
      </c>
    </row>
    <row r="29" spans="1:10" s="2" customFormat="1" ht="16" thickBot="1">
      <c r="A29" s="42">
        <v>24</v>
      </c>
      <c r="B29" s="44" t="s">
        <v>27</v>
      </c>
      <c r="C29" s="17">
        <v>-1261.67</v>
      </c>
      <c r="D29" s="18"/>
      <c r="E29" s="18">
        <v>0</v>
      </c>
      <c r="F29" s="18"/>
      <c r="G29" s="20">
        <f t="shared" si="1"/>
        <v>-1261.67</v>
      </c>
      <c r="H29" s="24">
        <v>5775</v>
      </c>
      <c r="I29" s="54">
        <f t="shared" si="2"/>
        <v>2310</v>
      </c>
      <c r="J29" s="22">
        <f t="shared" si="0"/>
        <v>1048.33</v>
      </c>
    </row>
    <row r="30" spans="1:10" s="2" customFormat="1" ht="16" thickBot="1">
      <c r="A30" s="42">
        <v>26</v>
      </c>
      <c r="B30" s="44" t="s">
        <v>28</v>
      </c>
      <c r="C30" s="17">
        <v>684.2</v>
      </c>
      <c r="D30" s="28"/>
      <c r="E30" s="28"/>
      <c r="F30" s="28"/>
      <c r="G30" s="20">
        <f t="shared" si="1"/>
        <v>684.2</v>
      </c>
      <c r="H30" s="24">
        <v>350</v>
      </c>
      <c r="I30" s="54">
        <f t="shared" si="2"/>
        <v>140</v>
      </c>
      <c r="J30" s="22">
        <f t="shared" si="0"/>
        <v>824.2</v>
      </c>
    </row>
    <row r="31" spans="1:10" s="2" customFormat="1" ht="16" thickBot="1">
      <c r="A31" s="42">
        <v>27</v>
      </c>
      <c r="B31" s="44" t="s">
        <v>29</v>
      </c>
      <c r="C31" s="17">
        <v>-81.16</v>
      </c>
      <c r="D31" s="28"/>
      <c r="E31" s="28">
        <v>0</v>
      </c>
      <c r="F31" s="28"/>
      <c r="G31" s="20">
        <f t="shared" si="1"/>
        <v>-81.16</v>
      </c>
      <c r="H31" s="24">
        <v>400</v>
      </c>
      <c r="I31" s="54">
        <f t="shared" si="2"/>
        <v>160</v>
      </c>
      <c r="J31" s="22">
        <f t="shared" si="0"/>
        <v>78.84</v>
      </c>
    </row>
    <row r="32" spans="1:10" s="2" customFormat="1" ht="16" thickBot="1">
      <c r="A32" s="45">
        <v>28</v>
      </c>
      <c r="B32" s="44" t="s">
        <v>30</v>
      </c>
      <c r="C32" s="17">
        <v>3505.58</v>
      </c>
      <c r="D32" s="28">
        <v>0</v>
      </c>
      <c r="E32" s="28">
        <v>0</v>
      </c>
      <c r="F32" s="28"/>
      <c r="G32" s="20">
        <f t="shared" si="1"/>
        <v>3505.58</v>
      </c>
      <c r="H32" s="24">
        <v>1465.8</v>
      </c>
      <c r="I32" s="54">
        <f t="shared" si="2"/>
        <v>586.32000000000005</v>
      </c>
      <c r="J32" s="22">
        <f t="shared" si="0"/>
        <v>4091.9</v>
      </c>
    </row>
    <row r="33" spans="1:10" s="2" customFormat="1" ht="16" thickBot="1">
      <c r="A33" s="42">
        <v>29</v>
      </c>
      <c r="B33" s="44" t="s">
        <v>31</v>
      </c>
      <c r="C33" s="17">
        <v>1113.76</v>
      </c>
      <c r="D33" s="28">
        <v>0</v>
      </c>
      <c r="E33" s="28">
        <v>0</v>
      </c>
      <c r="F33" s="28">
        <v>100</v>
      </c>
      <c r="G33" s="20">
        <f t="shared" si="1"/>
        <v>1013.76</v>
      </c>
      <c r="H33" s="24">
        <v>1000</v>
      </c>
      <c r="I33" s="54">
        <f t="shared" si="2"/>
        <v>400</v>
      </c>
      <c r="J33" s="22">
        <f t="shared" si="0"/>
        <v>1413.76</v>
      </c>
    </row>
    <row r="34" spans="1:10" s="2" customFormat="1" ht="16" thickBot="1">
      <c r="A34" s="45">
        <v>30</v>
      </c>
      <c r="B34" s="44" t="s">
        <v>103</v>
      </c>
      <c r="C34" s="17">
        <v>4174.47</v>
      </c>
      <c r="D34" s="28"/>
      <c r="E34" s="28">
        <v>3330</v>
      </c>
      <c r="F34" s="28"/>
      <c r="G34" s="20">
        <f t="shared" si="1"/>
        <v>844.47000000000025</v>
      </c>
      <c r="H34" s="24">
        <v>5488.92</v>
      </c>
      <c r="I34" s="54">
        <f t="shared" si="2"/>
        <v>2195.5680000000002</v>
      </c>
      <c r="J34" s="22">
        <f t="shared" si="0"/>
        <v>3040.0380000000005</v>
      </c>
    </row>
    <row r="35" spans="1:10" s="2" customFormat="1" ht="16" thickBot="1">
      <c r="A35" s="42">
        <v>31</v>
      </c>
      <c r="B35" s="44" t="s">
        <v>32</v>
      </c>
      <c r="C35" s="17">
        <v>850</v>
      </c>
      <c r="D35" s="28">
        <v>850</v>
      </c>
      <c r="E35" s="28"/>
      <c r="F35" s="28"/>
      <c r="G35" s="20">
        <f t="shared" si="1"/>
        <v>0</v>
      </c>
      <c r="H35" s="24">
        <v>1100</v>
      </c>
      <c r="I35" s="54">
        <f t="shared" si="2"/>
        <v>440</v>
      </c>
      <c r="J35" s="22">
        <f t="shared" si="0"/>
        <v>440</v>
      </c>
    </row>
    <row r="36" spans="1:10" s="3" customFormat="1" ht="16" thickBot="1">
      <c r="A36" s="42">
        <v>32</v>
      </c>
      <c r="B36" s="44" t="s">
        <v>33</v>
      </c>
      <c r="C36" s="17">
        <v>1863.88</v>
      </c>
      <c r="D36" s="31">
        <v>1863</v>
      </c>
      <c r="E36" s="31"/>
      <c r="F36" s="31">
        <v>0</v>
      </c>
      <c r="G36" s="20">
        <f t="shared" si="1"/>
        <v>0.88000000000010914</v>
      </c>
      <c r="H36" s="24">
        <v>4800</v>
      </c>
      <c r="I36" s="54">
        <f t="shared" si="2"/>
        <v>1920</v>
      </c>
      <c r="J36" s="22">
        <f t="shared" si="0"/>
        <v>1920.88</v>
      </c>
    </row>
    <row r="37" spans="1:10" s="2" customFormat="1" ht="16" thickBot="1">
      <c r="A37" s="45">
        <v>33</v>
      </c>
      <c r="B37" s="44" t="s">
        <v>99</v>
      </c>
      <c r="C37" s="17">
        <v>5276.1</v>
      </c>
      <c r="D37" s="28"/>
      <c r="E37" s="28">
        <v>4000</v>
      </c>
      <c r="F37" s="28">
        <v>100</v>
      </c>
      <c r="G37" s="20">
        <f t="shared" si="1"/>
        <v>1176.1000000000004</v>
      </c>
      <c r="H37" s="24">
        <v>6303.29</v>
      </c>
      <c r="I37" s="54">
        <f t="shared" si="2"/>
        <v>2521.3160000000003</v>
      </c>
      <c r="J37" s="22">
        <f t="shared" si="0"/>
        <v>3697.4160000000006</v>
      </c>
    </row>
    <row r="38" spans="1:10" s="2" customFormat="1" ht="16" thickBot="1">
      <c r="A38" s="45">
        <v>34</v>
      </c>
      <c r="B38" s="44" t="s">
        <v>34</v>
      </c>
      <c r="C38" s="17">
        <v>882.5</v>
      </c>
      <c r="D38" s="28"/>
      <c r="E38" s="28"/>
      <c r="F38" s="28"/>
      <c r="G38" s="20">
        <f t="shared" si="1"/>
        <v>882.5</v>
      </c>
      <c r="H38" s="24">
        <v>300</v>
      </c>
      <c r="I38" s="54">
        <f t="shared" si="2"/>
        <v>120</v>
      </c>
      <c r="J38" s="22">
        <f t="shared" si="0"/>
        <v>1002.5</v>
      </c>
    </row>
    <row r="39" spans="1:10" s="2" customFormat="1" ht="16" thickBot="1">
      <c r="A39" s="42">
        <v>35</v>
      </c>
      <c r="B39" s="44" t="s">
        <v>35</v>
      </c>
      <c r="C39" s="17">
        <v>361.32</v>
      </c>
      <c r="D39" s="28">
        <v>0</v>
      </c>
      <c r="E39" s="28">
        <v>0</v>
      </c>
      <c r="F39" s="28"/>
      <c r="G39" s="20">
        <f t="shared" si="1"/>
        <v>361.32</v>
      </c>
      <c r="H39" s="24">
        <v>3525</v>
      </c>
      <c r="I39" s="54">
        <f t="shared" si="2"/>
        <v>1410</v>
      </c>
      <c r="J39" s="22">
        <f t="shared" si="0"/>
        <v>1771.32</v>
      </c>
    </row>
    <row r="40" spans="1:10" s="2" customFormat="1" ht="16" thickBot="1">
      <c r="A40" s="45">
        <v>36</v>
      </c>
      <c r="B40" s="44" t="s">
        <v>36</v>
      </c>
      <c r="C40" s="17">
        <v>570</v>
      </c>
      <c r="D40" s="28"/>
      <c r="E40" s="28"/>
      <c r="F40" s="28"/>
      <c r="G40" s="20">
        <f t="shared" si="1"/>
        <v>570</v>
      </c>
      <c r="H40" s="24">
        <v>1050</v>
      </c>
      <c r="I40" s="54">
        <f t="shared" si="2"/>
        <v>420</v>
      </c>
      <c r="J40" s="22">
        <f t="shared" si="0"/>
        <v>990</v>
      </c>
    </row>
    <row r="41" spans="1:10" s="2" customFormat="1" ht="16" thickBot="1">
      <c r="A41" s="42">
        <v>37</v>
      </c>
      <c r="B41" s="44" t="s">
        <v>37</v>
      </c>
      <c r="C41" s="17">
        <v>8087.16</v>
      </c>
      <c r="D41" s="18">
        <v>3400</v>
      </c>
      <c r="E41" s="18">
        <v>0</v>
      </c>
      <c r="F41" s="18"/>
      <c r="G41" s="20">
        <f t="shared" si="1"/>
        <v>4687.16</v>
      </c>
      <c r="H41" s="24">
        <v>8825</v>
      </c>
      <c r="I41" s="54">
        <f t="shared" si="2"/>
        <v>3530</v>
      </c>
      <c r="J41" s="22">
        <f t="shared" si="0"/>
        <v>8217.16</v>
      </c>
    </row>
    <row r="42" spans="1:10" s="2" customFormat="1" ht="16" thickBot="1">
      <c r="A42" s="42">
        <v>38</v>
      </c>
      <c r="B42" s="46" t="s">
        <v>38</v>
      </c>
      <c r="C42" s="17">
        <f>140</f>
        <v>140</v>
      </c>
      <c r="D42" s="18">
        <v>40</v>
      </c>
      <c r="E42" s="18"/>
      <c r="F42" s="18"/>
      <c r="G42" s="20">
        <f t="shared" si="1"/>
        <v>100</v>
      </c>
      <c r="H42" s="24">
        <v>115</v>
      </c>
      <c r="I42" s="54">
        <f t="shared" si="2"/>
        <v>46</v>
      </c>
      <c r="J42" s="22">
        <f t="shared" si="0"/>
        <v>146</v>
      </c>
    </row>
    <row r="43" spans="1:10" s="2" customFormat="1" ht="16" thickBot="1">
      <c r="A43" s="42"/>
      <c r="B43" s="46" t="s">
        <v>105</v>
      </c>
      <c r="C43" s="17"/>
      <c r="D43" s="18"/>
      <c r="E43" s="18"/>
      <c r="F43" s="18"/>
      <c r="G43" s="20"/>
      <c r="H43" s="24">
        <v>200</v>
      </c>
      <c r="I43" s="54">
        <f t="shared" si="2"/>
        <v>80</v>
      </c>
      <c r="J43" s="22"/>
    </row>
    <row r="44" spans="1:10" s="2" customFormat="1" ht="16" thickBot="1">
      <c r="A44" s="45">
        <v>39</v>
      </c>
      <c r="B44" s="44" t="s">
        <v>39</v>
      </c>
      <c r="C44" s="17">
        <v>1086.8</v>
      </c>
      <c r="D44" s="18"/>
      <c r="E44" s="18">
        <v>1276.8</v>
      </c>
      <c r="F44" s="18"/>
      <c r="G44" s="20">
        <f t="shared" si="1"/>
        <v>-190</v>
      </c>
      <c r="H44" s="24">
        <v>475</v>
      </c>
      <c r="I44" s="54">
        <f t="shared" si="2"/>
        <v>190</v>
      </c>
      <c r="J44" s="22">
        <f t="shared" ref="J44:J71" si="3">G44+I44</f>
        <v>0</v>
      </c>
    </row>
    <row r="45" spans="1:10" s="2" customFormat="1" ht="16" thickBot="1">
      <c r="A45" s="42">
        <v>40</v>
      </c>
      <c r="B45" s="44" t="s">
        <v>40</v>
      </c>
      <c r="C45" s="17">
        <v>249.8</v>
      </c>
      <c r="D45" s="18">
        <v>0</v>
      </c>
      <c r="E45" s="18">
        <v>0</v>
      </c>
      <c r="F45" s="18"/>
      <c r="G45" s="20">
        <f t="shared" si="1"/>
        <v>249.8</v>
      </c>
      <c r="H45" s="24">
        <v>11322.58</v>
      </c>
      <c r="I45" s="54">
        <f t="shared" si="2"/>
        <v>4529.0320000000002</v>
      </c>
      <c r="J45" s="22">
        <f t="shared" si="3"/>
        <v>4778.8320000000003</v>
      </c>
    </row>
    <row r="46" spans="1:10" s="2" customFormat="1" ht="16" thickBot="1">
      <c r="A46" s="42">
        <v>41</v>
      </c>
      <c r="B46" s="44" t="s">
        <v>41</v>
      </c>
      <c r="C46" s="17">
        <v>1371.72</v>
      </c>
      <c r="D46" s="28">
        <v>0</v>
      </c>
      <c r="E46" s="28">
        <v>0</v>
      </c>
      <c r="F46" s="28"/>
      <c r="G46" s="20">
        <f t="shared" si="1"/>
        <v>1371.72</v>
      </c>
      <c r="H46" s="24">
        <v>100</v>
      </c>
      <c r="I46" s="54">
        <f t="shared" si="2"/>
        <v>40</v>
      </c>
      <c r="J46" s="22">
        <f t="shared" si="3"/>
        <v>1411.72</v>
      </c>
    </row>
    <row r="47" spans="1:10" s="2" customFormat="1" ht="16" thickBot="1">
      <c r="A47" s="45">
        <v>42</v>
      </c>
      <c r="B47" s="44" t="s">
        <v>42</v>
      </c>
      <c r="C47" s="17">
        <f>19250.32-1000</f>
        <v>18250.32</v>
      </c>
      <c r="D47" s="18">
        <f>3000+1000</f>
        <v>4000</v>
      </c>
      <c r="E47" s="18">
        <f>2000+3000</f>
        <v>5000</v>
      </c>
      <c r="F47" s="18"/>
      <c r="G47" s="20">
        <f t="shared" si="1"/>
        <v>9250.32</v>
      </c>
      <c r="H47" s="24">
        <v>12043.72</v>
      </c>
      <c r="I47" s="54">
        <f t="shared" si="2"/>
        <v>4817.4880000000003</v>
      </c>
      <c r="J47" s="22">
        <f t="shared" si="3"/>
        <v>14067.808000000001</v>
      </c>
    </row>
    <row r="48" spans="1:10" s="2" customFormat="1" ht="16" thickBot="1">
      <c r="A48" s="42">
        <v>43</v>
      </c>
      <c r="B48" s="44" t="s">
        <v>43</v>
      </c>
      <c r="C48" s="17">
        <v>66.150000000000006</v>
      </c>
      <c r="D48" s="18">
        <v>0</v>
      </c>
      <c r="E48" s="18">
        <v>0</v>
      </c>
      <c r="F48" s="18"/>
      <c r="G48" s="20">
        <f t="shared" si="1"/>
        <v>66.150000000000006</v>
      </c>
      <c r="H48" s="24">
        <v>1843.32</v>
      </c>
      <c r="I48" s="54">
        <f t="shared" si="2"/>
        <v>737.32799999999997</v>
      </c>
      <c r="J48" s="22">
        <f t="shared" si="3"/>
        <v>803.47799999999995</v>
      </c>
    </row>
    <row r="49" spans="1:10" s="2" customFormat="1" ht="16" thickBot="1">
      <c r="A49" s="45">
        <v>44</v>
      </c>
      <c r="B49" s="44" t="s">
        <v>44</v>
      </c>
      <c r="C49" s="17">
        <f>8416.47-2250</f>
        <v>6166.4699999999993</v>
      </c>
      <c r="D49" s="28">
        <f>1750+2250</f>
        <v>4000</v>
      </c>
      <c r="E49" s="28"/>
      <c r="F49" s="28"/>
      <c r="G49" s="20">
        <f t="shared" si="1"/>
        <v>2166.4699999999993</v>
      </c>
      <c r="H49" s="24">
        <v>1068.33</v>
      </c>
      <c r="I49" s="54">
        <f t="shared" si="2"/>
        <v>427.33199999999999</v>
      </c>
      <c r="J49" s="22">
        <f t="shared" si="3"/>
        <v>2593.8019999999992</v>
      </c>
    </row>
    <row r="50" spans="1:10" s="2" customFormat="1" ht="16" thickBot="1">
      <c r="A50" s="42">
        <v>45</v>
      </c>
      <c r="B50" s="46" t="s">
        <v>45</v>
      </c>
      <c r="C50" s="17">
        <v>160.5</v>
      </c>
      <c r="D50" s="28">
        <v>0</v>
      </c>
      <c r="E50" s="28">
        <v>0</v>
      </c>
      <c r="F50" s="28"/>
      <c r="G50" s="20">
        <f t="shared" si="1"/>
        <v>160.5</v>
      </c>
      <c r="H50" s="24">
        <v>5400</v>
      </c>
      <c r="I50" s="54">
        <f t="shared" si="2"/>
        <v>2160</v>
      </c>
      <c r="J50" s="22">
        <f t="shared" si="3"/>
        <v>2320.5</v>
      </c>
    </row>
    <row r="51" spans="1:10" s="2" customFormat="1" ht="16" thickBot="1">
      <c r="A51" s="42">
        <v>46</v>
      </c>
      <c r="B51" s="44" t="s">
        <v>46</v>
      </c>
      <c r="C51" s="17">
        <v>467.5</v>
      </c>
      <c r="D51" s="28">
        <v>0</v>
      </c>
      <c r="E51" s="28"/>
      <c r="F51" s="28"/>
      <c r="G51" s="20">
        <f t="shared" si="1"/>
        <v>467.5</v>
      </c>
      <c r="H51" s="24">
        <v>1100</v>
      </c>
      <c r="I51" s="54">
        <f t="shared" si="2"/>
        <v>440</v>
      </c>
      <c r="J51" s="22">
        <f t="shared" si="3"/>
        <v>907.5</v>
      </c>
    </row>
    <row r="52" spans="1:10" s="2" customFormat="1" ht="16" thickBot="1">
      <c r="A52" s="45">
        <v>47</v>
      </c>
      <c r="B52" s="44" t="s">
        <v>122</v>
      </c>
      <c r="C52" s="17">
        <v>96888.45</v>
      </c>
      <c r="D52" s="18">
        <f>21834+5000</f>
        <v>26834</v>
      </c>
      <c r="E52" s="18">
        <f>10000+9000</f>
        <v>19000</v>
      </c>
      <c r="F52" s="18">
        <v>10000</v>
      </c>
      <c r="G52" s="20">
        <f t="shared" si="1"/>
        <v>41054.449999999997</v>
      </c>
      <c r="H52" s="24">
        <v>51812.9</v>
      </c>
      <c r="I52" s="54">
        <f t="shared" si="2"/>
        <v>20725.160000000003</v>
      </c>
      <c r="J52" s="22">
        <f t="shared" si="3"/>
        <v>61779.61</v>
      </c>
    </row>
    <row r="53" spans="1:10" s="2" customFormat="1" ht="16" thickBot="1">
      <c r="A53" s="45">
        <v>48</v>
      </c>
      <c r="B53" s="44" t="s">
        <v>47</v>
      </c>
      <c r="C53" s="17">
        <v>1123.9000000000001</v>
      </c>
      <c r="D53" s="28"/>
      <c r="E53" s="28"/>
      <c r="F53" s="28"/>
      <c r="G53" s="20">
        <f t="shared" si="1"/>
        <v>1123.9000000000001</v>
      </c>
      <c r="H53" s="24">
        <v>172</v>
      </c>
      <c r="I53" s="54">
        <f t="shared" si="2"/>
        <v>68.8</v>
      </c>
      <c r="J53" s="22">
        <f t="shared" si="3"/>
        <v>1192.7</v>
      </c>
    </row>
    <row r="54" spans="1:10" s="2" customFormat="1" ht="16" thickBot="1">
      <c r="A54" s="42">
        <v>49</v>
      </c>
      <c r="B54" s="44" t="s">
        <v>48</v>
      </c>
      <c r="C54" s="17">
        <v>3320</v>
      </c>
      <c r="D54" s="28">
        <v>1430</v>
      </c>
      <c r="E54" s="28"/>
      <c r="F54" s="28"/>
      <c r="G54" s="20">
        <f t="shared" si="1"/>
        <v>1890</v>
      </c>
      <c r="H54" s="24">
        <v>500</v>
      </c>
      <c r="I54" s="54">
        <f t="shared" si="2"/>
        <v>200</v>
      </c>
      <c r="J54" s="22">
        <f t="shared" si="3"/>
        <v>2090</v>
      </c>
    </row>
    <row r="55" spans="1:10" s="2" customFormat="1" ht="16" thickBot="1">
      <c r="A55" s="45">
        <v>50</v>
      </c>
      <c r="B55" s="44" t="s">
        <v>49</v>
      </c>
      <c r="C55" s="17">
        <v>1362.56</v>
      </c>
      <c r="D55" s="28"/>
      <c r="E55" s="28"/>
      <c r="F55" s="28"/>
      <c r="G55" s="20">
        <f t="shared" si="1"/>
        <v>1362.56</v>
      </c>
      <c r="H55" s="24">
        <v>700</v>
      </c>
      <c r="I55" s="54">
        <f t="shared" si="2"/>
        <v>280</v>
      </c>
      <c r="J55" s="22">
        <f t="shared" si="3"/>
        <v>1642.56</v>
      </c>
    </row>
    <row r="56" spans="1:10" s="2" customFormat="1" ht="16" thickBot="1">
      <c r="A56" s="42">
        <v>51</v>
      </c>
      <c r="B56" s="44" t="s">
        <v>50</v>
      </c>
      <c r="C56" s="17">
        <v>290</v>
      </c>
      <c r="D56" s="28"/>
      <c r="E56" s="28"/>
      <c r="F56" s="28"/>
      <c r="G56" s="20">
        <f t="shared" si="1"/>
        <v>290</v>
      </c>
      <c r="H56" s="24">
        <v>100</v>
      </c>
      <c r="I56" s="54">
        <f t="shared" si="2"/>
        <v>40</v>
      </c>
      <c r="J56" s="22">
        <f t="shared" si="3"/>
        <v>330</v>
      </c>
    </row>
    <row r="57" spans="1:10" s="2" customFormat="1" ht="16" thickBot="1">
      <c r="A57" s="42">
        <v>52</v>
      </c>
      <c r="B57" s="44" t="s">
        <v>51</v>
      </c>
      <c r="C57" s="17">
        <v>1861.73</v>
      </c>
      <c r="D57" s="28"/>
      <c r="E57" s="28">
        <v>0</v>
      </c>
      <c r="F57" s="28"/>
      <c r="G57" s="20">
        <f t="shared" si="1"/>
        <v>1861.73</v>
      </c>
      <c r="H57" s="24">
        <v>840</v>
      </c>
      <c r="I57" s="54">
        <f t="shared" si="2"/>
        <v>336</v>
      </c>
      <c r="J57" s="22">
        <f t="shared" si="3"/>
        <v>2197.73</v>
      </c>
    </row>
    <row r="58" spans="1:10" s="2" customFormat="1" ht="16" thickBot="1">
      <c r="A58" s="45">
        <v>53</v>
      </c>
      <c r="B58" s="44" t="s">
        <v>52</v>
      </c>
      <c r="C58" s="17">
        <v>1427.75</v>
      </c>
      <c r="D58" s="28"/>
      <c r="E58" s="27"/>
      <c r="F58" s="28"/>
      <c r="G58" s="20">
        <f t="shared" si="1"/>
        <v>1427.75</v>
      </c>
      <c r="H58" s="24">
        <v>166</v>
      </c>
      <c r="I58" s="54">
        <f t="shared" si="2"/>
        <v>66.400000000000006</v>
      </c>
      <c r="J58" s="22">
        <f t="shared" si="3"/>
        <v>1494.15</v>
      </c>
    </row>
    <row r="59" spans="1:10" s="2" customFormat="1" ht="16" thickBot="1">
      <c r="A59" s="42">
        <v>54</v>
      </c>
      <c r="B59" s="44" t="s">
        <v>53</v>
      </c>
      <c r="C59" s="17">
        <v>20110.740000000002</v>
      </c>
      <c r="D59" s="18">
        <f>2000+3000+1000</f>
        <v>6000</v>
      </c>
      <c r="E59" s="18">
        <f>2000</f>
        <v>2000</v>
      </c>
      <c r="F59" s="18"/>
      <c r="G59" s="20">
        <f t="shared" si="1"/>
        <v>12110.740000000002</v>
      </c>
      <c r="H59" s="24">
        <v>51050</v>
      </c>
      <c r="I59" s="54">
        <f t="shared" si="2"/>
        <v>20420</v>
      </c>
      <c r="J59" s="22">
        <f t="shared" si="3"/>
        <v>32530.74</v>
      </c>
    </row>
    <row r="60" spans="1:10" s="2" customFormat="1" ht="16" thickBot="1">
      <c r="A60" s="42">
        <v>55</v>
      </c>
      <c r="B60" s="44" t="s">
        <v>54</v>
      </c>
      <c r="C60" s="17">
        <v>4283.4399999999996</v>
      </c>
      <c r="D60" s="18">
        <v>3460</v>
      </c>
      <c r="E60" s="18"/>
      <c r="F60" s="18"/>
      <c r="G60" s="20">
        <f t="shared" si="1"/>
        <v>823.4399999999996</v>
      </c>
      <c r="H60" s="24">
        <v>2400</v>
      </c>
      <c r="I60" s="54">
        <f t="shared" si="2"/>
        <v>960</v>
      </c>
      <c r="J60" s="22">
        <f t="shared" si="3"/>
        <v>1783.4399999999996</v>
      </c>
    </row>
    <row r="61" spans="1:10" s="2" customFormat="1" ht="16" thickBot="1">
      <c r="A61" s="45">
        <v>56</v>
      </c>
      <c r="B61" s="44" t="s">
        <v>104</v>
      </c>
      <c r="C61" s="17">
        <v>21319.26</v>
      </c>
      <c r="D61" s="18">
        <v>0</v>
      </c>
      <c r="E61" s="18">
        <v>22000</v>
      </c>
      <c r="F61" s="18">
        <v>2870</v>
      </c>
      <c r="G61" s="20">
        <f t="shared" si="1"/>
        <v>-3550.7400000000016</v>
      </c>
      <c r="H61" s="24">
        <v>8877.6</v>
      </c>
      <c r="I61" s="54">
        <f t="shared" si="2"/>
        <v>3551.0400000000004</v>
      </c>
      <c r="J61" s="22">
        <f t="shared" si="3"/>
        <v>0.29999999999881766</v>
      </c>
    </row>
    <row r="62" spans="1:10" s="2" customFormat="1" ht="16" thickBot="1">
      <c r="A62" s="45">
        <v>58</v>
      </c>
      <c r="B62" s="44" t="s">
        <v>124</v>
      </c>
      <c r="C62" s="17">
        <v>3546.73</v>
      </c>
      <c r="D62" s="18"/>
      <c r="E62" s="18">
        <v>0</v>
      </c>
      <c r="F62" s="18"/>
      <c r="G62" s="20">
        <f t="shared" si="1"/>
        <v>3546.73</v>
      </c>
      <c r="H62" s="24">
        <v>2300</v>
      </c>
      <c r="I62" s="54">
        <f t="shared" si="2"/>
        <v>920</v>
      </c>
      <c r="J62" s="22">
        <f t="shared" si="3"/>
        <v>4466.7299999999996</v>
      </c>
    </row>
    <row r="63" spans="1:10" s="2" customFormat="1" ht="16" thickBot="1">
      <c r="A63" s="42">
        <v>59</v>
      </c>
      <c r="B63" s="44" t="s">
        <v>98</v>
      </c>
      <c r="C63" s="17">
        <v>7248.4</v>
      </c>
      <c r="D63" s="18">
        <v>1000</v>
      </c>
      <c r="E63" s="18">
        <v>0</v>
      </c>
      <c r="F63" s="18"/>
      <c r="G63" s="20">
        <f t="shared" si="1"/>
        <v>6248.4</v>
      </c>
      <c r="H63" s="24">
        <v>5550</v>
      </c>
      <c r="I63" s="54">
        <f t="shared" si="2"/>
        <v>2220</v>
      </c>
      <c r="J63" s="22">
        <f t="shared" si="3"/>
        <v>8468.4</v>
      </c>
    </row>
    <row r="64" spans="1:10" s="2" customFormat="1" ht="16" thickBot="1">
      <c r="A64" s="42">
        <v>60</v>
      </c>
      <c r="B64" s="44" t="s">
        <v>55</v>
      </c>
      <c r="C64" s="17">
        <v>960.07</v>
      </c>
      <c r="D64" s="18">
        <f>758+200</f>
        <v>958</v>
      </c>
      <c r="E64" s="18"/>
      <c r="F64" s="18"/>
      <c r="G64" s="20">
        <f t="shared" si="1"/>
        <v>2.07000000000005</v>
      </c>
      <c r="H64" s="24">
        <v>3245.21</v>
      </c>
      <c r="I64" s="54">
        <f t="shared" si="2"/>
        <v>1298.0840000000001</v>
      </c>
      <c r="J64" s="22">
        <f t="shared" si="3"/>
        <v>1300.154</v>
      </c>
    </row>
    <row r="65" spans="1:10" s="2" customFormat="1" ht="16" thickBot="1">
      <c r="A65" s="45">
        <v>61</v>
      </c>
      <c r="B65" s="44" t="s">
        <v>56</v>
      </c>
      <c r="C65" s="17">
        <v>12210</v>
      </c>
      <c r="D65" s="28">
        <v>6600</v>
      </c>
      <c r="E65" s="28">
        <v>0</v>
      </c>
      <c r="F65" s="28"/>
      <c r="G65" s="20">
        <f t="shared" si="1"/>
        <v>5610</v>
      </c>
      <c r="H65" s="24">
        <v>20786.46</v>
      </c>
      <c r="I65" s="54">
        <f t="shared" si="2"/>
        <v>8314.5840000000007</v>
      </c>
      <c r="J65" s="22">
        <f t="shared" si="3"/>
        <v>13924.584000000001</v>
      </c>
    </row>
    <row r="66" spans="1:10" s="2" customFormat="1" ht="16" thickBot="1">
      <c r="A66" s="45">
        <v>62</v>
      </c>
      <c r="B66" s="44" t="s">
        <v>57</v>
      </c>
      <c r="C66" s="17">
        <v>5730.5</v>
      </c>
      <c r="D66" s="18">
        <v>5730.5</v>
      </c>
      <c r="E66" s="18"/>
      <c r="F66" s="18"/>
      <c r="G66" s="20">
        <f t="shared" si="1"/>
        <v>0</v>
      </c>
      <c r="H66" s="24">
        <v>1899.95</v>
      </c>
      <c r="I66" s="54">
        <f t="shared" si="2"/>
        <v>759.98</v>
      </c>
      <c r="J66" s="22">
        <f t="shared" si="3"/>
        <v>759.98</v>
      </c>
    </row>
    <row r="67" spans="1:10" s="2" customFormat="1" ht="16" thickBot="1">
      <c r="A67" s="42">
        <v>63</v>
      </c>
      <c r="B67" s="44" t="s">
        <v>58</v>
      </c>
      <c r="C67" s="17">
        <v>4040</v>
      </c>
      <c r="D67" s="18">
        <v>0</v>
      </c>
      <c r="E67" s="18">
        <v>4000</v>
      </c>
      <c r="F67" s="18"/>
      <c r="G67" s="20">
        <f t="shared" si="1"/>
        <v>40</v>
      </c>
      <c r="H67" s="24">
        <v>9926.67</v>
      </c>
      <c r="I67" s="54">
        <f t="shared" si="2"/>
        <v>3970.6680000000001</v>
      </c>
      <c r="J67" s="22">
        <f t="shared" si="3"/>
        <v>4010.6680000000001</v>
      </c>
    </row>
    <row r="68" spans="1:10" s="2" customFormat="1" ht="16" thickBot="1">
      <c r="A68" s="45">
        <v>64</v>
      </c>
      <c r="B68" s="44" t="s">
        <v>59</v>
      </c>
      <c r="C68" s="17">
        <v>2719</v>
      </c>
      <c r="D68" s="18">
        <v>0</v>
      </c>
      <c r="E68" s="18"/>
      <c r="F68" s="18"/>
      <c r="G68" s="20">
        <f t="shared" si="1"/>
        <v>2719</v>
      </c>
      <c r="H68" s="24">
        <v>200</v>
      </c>
      <c r="I68" s="54">
        <f t="shared" si="2"/>
        <v>80</v>
      </c>
      <c r="J68" s="22">
        <f t="shared" si="3"/>
        <v>2799</v>
      </c>
    </row>
    <row r="69" spans="1:10" s="2" customFormat="1" ht="16" thickBot="1">
      <c r="A69" s="42">
        <v>65</v>
      </c>
      <c r="B69" s="44" t="s">
        <v>60</v>
      </c>
      <c r="C69" s="17">
        <v>1879.66</v>
      </c>
      <c r="D69" s="28"/>
      <c r="E69" s="28">
        <v>0</v>
      </c>
      <c r="F69" s="28"/>
      <c r="G69" s="20">
        <f t="shared" si="1"/>
        <v>1879.66</v>
      </c>
      <c r="H69" s="24">
        <v>3441.64</v>
      </c>
      <c r="I69" s="54">
        <f t="shared" si="2"/>
        <v>1376.6559999999999</v>
      </c>
      <c r="J69" s="22">
        <f t="shared" si="3"/>
        <v>3256.3159999999998</v>
      </c>
    </row>
    <row r="70" spans="1:10" s="2" customFormat="1" ht="16" thickBot="1">
      <c r="A70" s="42">
        <v>66</v>
      </c>
      <c r="B70" s="44" t="s">
        <v>61</v>
      </c>
      <c r="C70" s="17">
        <v>26297.27</v>
      </c>
      <c r="D70" s="18">
        <v>250</v>
      </c>
      <c r="E70" s="23">
        <f>20000+6000</f>
        <v>26000</v>
      </c>
      <c r="F70" s="18"/>
      <c r="G70" s="20">
        <f t="shared" si="1"/>
        <v>47.270000000000437</v>
      </c>
      <c r="H70" s="24">
        <v>33922.230000000003</v>
      </c>
      <c r="I70" s="54">
        <f t="shared" si="2"/>
        <v>13568.892000000002</v>
      </c>
      <c r="J70" s="22">
        <f t="shared" si="3"/>
        <v>13616.162000000002</v>
      </c>
    </row>
    <row r="71" spans="1:10" ht="16" thickBot="1">
      <c r="A71" s="45">
        <v>67</v>
      </c>
      <c r="B71" s="47" t="s">
        <v>62</v>
      </c>
      <c r="C71" s="17">
        <v>2223.87</v>
      </c>
      <c r="D71" s="32"/>
      <c r="E71" s="32"/>
      <c r="F71" s="32"/>
      <c r="G71" s="20">
        <f t="shared" ref="G71:G106" si="4">C71-D71-E71-F71</f>
        <v>2223.87</v>
      </c>
      <c r="H71" s="24">
        <v>1453.34</v>
      </c>
      <c r="I71" s="54">
        <f t="shared" si="2"/>
        <v>581.33600000000001</v>
      </c>
      <c r="J71" s="22">
        <f t="shared" si="3"/>
        <v>2805.2060000000001</v>
      </c>
    </row>
    <row r="72" spans="1:10" ht="16" thickBot="1">
      <c r="A72" s="45"/>
      <c r="B72" s="47" t="s">
        <v>106</v>
      </c>
      <c r="C72" s="17"/>
      <c r="D72" s="32"/>
      <c r="E72" s="32"/>
      <c r="F72" s="32"/>
      <c r="G72" s="20"/>
      <c r="H72" s="24">
        <v>350</v>
      </c>
      <c r="I72" s="54">
        <f t="shared" ref="I72:I106" si="5">H72*0.4</f>
        <v>140</v>
      </c>
      <c r="J72" s="22"/>
    </row>
    <row r="73" spans="1:10" s="2" customFormat="1" ht="16" thickBot="1">
      <c r="A73" s="45">
        <v>68</v>
      </c>
      <c r="B73" s="44" t="s">
        <v>63</v>
      </c>
      <c r="C73" s="17">
        <v>1200</v>
      </c>
      <c r="D73" s="28"/>
      <c r="E73" s="27">
        <v>0</v>
      </c>
      <c r="F73" s="28"/>
      <c r="G73" s="20">
        <f t="shared" si="4"/>
        <v>1200</v>
      </c>
      <c r="H73" s="24">
        <v>1100</v>
      </c>
      <c r="I73" s="54">
        <f t="shared" si="5"/>
        <v>440</v>
      </c>
      <c r="J73" s="22">
        <f t="shared" ref="J73:J107" si="6">G73+I73</f>
        <v>1640</v>
      </c>
    </row>
    <row r="74" spans="1:10" s="2" customFormat="1" ht="16" thickBot="1">
      <c r="A74" s="42">
        <v>69</v>
      </c>
      <c r="B74" s="44" t="s">
        <v>64</v>
      </c>
      <c r="C74" s="17">
        <v>1540</v>
      </c>
      <c r="D74" s="18"/>
      <c r="E74" s="18"/>
      <c r="F74" s="18"/>
      <c r="G74" s="20">
        <f t="shared" si="4"/>
        <v>1540</v>
      </c>
      <c r="H74" s="24">
        <v>420</v>
      </c>
      <c r="I74" s="54">
        <f t="shared" si="5"/>
        <v>168</v>
      </c>
      <c r="J74" s="22">
        <f t="shared" si="6"/>
        <v>1708</v>
      </c>
    </row>
    <row r="75" spans="1:10" s="2" customFormat="1" ht="16" thickBot="1">
      <c r="A75" s="45">
        <v>70</v>
      </c>
      <c r="B75" s="44" t="s">
        <v>65</v>
      </c>
      <c r="C75" s="17">
        <v>3033.98</v>
      </c>
      <c r="D75" s="28">
        <v>500</v>
      </c>
      <c r="E75" s="28">
        <v>0</v>
      </c>
      <c r="F75" s="28"/>
      <c r="G75" s="20">
        <f t="shared" si="4"/>
        <v>2533.98</v>
      </c>
      <c r="H75" s="24">
        <v>4325</v>
      </c>
      <c r="I75" s="54">
        <f t="shared" si="5"/>
        <v>1730</v>
      </c>
      <c r="J75" s="22">
        <f t="shared" si="6"/>
        <v>4263.9799999999996</v>
      </c>
    </row>
    <row r="76" spans="1:10" s="3" customFormat="1" ht="16" thickBot="1">
      <c r="A76" s="42">
        <v>71</v>
      </c>
      <c r="B76" s="44" t="s">
        <v>66</v>
      </c>
      <c r="C76" s="17">
        <v>9905.7900000000009</v>
      </c>
      <c r="D76" s="25">
        <v>5420</v>
      </c>
      <c r="E76" s="25">
        <f>2000</f>
        <v>2000</v>
      </c>
      <c r="F76" s="25"/>
      <c r="G76" s="20">
        <f t="shared" si="4"/>
        <v>2485.7900000000009</v>
      </c>
      <c r="H76" s="24">
        <v>5100</v>
      </c>
      <c r="I76" s="54">
        <f t="shared" si="5"/>
        <v>2040</v>
      </c>
      <c r="J76" s="22">
        <f t="shared" si="6"/>
        <v>4525.7900000000009</v>
      </c>
    </row>
    <row r="77" spans="1:10" s="2" customFormat="1" ht="16" thickBot="1">
      <c r="A77" s="42">
        <v>72</v>
      </c>
      <c r="B77" s="44" t="s">
        <v>67</v>
      </c>
      <c r="C77" s="17">
        <v>42.5</v>
      </c>
      <c r="D77" s="28"/>
      <c r="E77" s="28"/>
      <c r="F77" s="28"/>
      <c r="G77" s="20">
        <f t="shared" si="4"/>
        <v>42.5</v>
      </c>
      <c r="H77" s="24">
        <v>10</v>
      </c>
      <c r="I77" s="54">
        <f t="shared" si="5"/>
        <v>4</v>
      </c>
      <c r="J77" s="22">
        <f t="shared" si="6"/>
        <v>46.5</v>
      </c>
    </row>
    <row r="78" spans="1:10" s="3" customFormat="1" ht="16" thickBot="1">
      <c r="A78" s="45">
        <v>73</v>
      </c>
      <c r="B78" s="44" t="s">
        <v>68</v>
      </c>
      <c r="C78" s="17">
        <v>3739.29</v>
      </c>
      <c r="D78" s="31"/>
      <c r="E78" s="31">
        <v>0</v>
      </c>
      <c r="F78" s="31"/>
      <c r="G78" s="20">
        <f t="shared" si="4"/>
        <v>3739.29</v>
      </c>
      <c r="H78" s="24">
        <v>7800</v>
      </c>
      <c r="I78" s="54">
        <f t="shared" si="5"/>
        <v>3120</v>
      </c>
      <c r="J78" s="22">
        <f t="shared" si="6"/>
        <v>6859.29</v>
      </c>
    </row>
    <row r="79" spans="1:10" s="2" customFormat="1" ht="16" thickBot="1">
      <c r="A79" s="45">
        <v>74</v>
      </c>
      <c r="B79" s="44" t="s">
        <v>69</v>
      </c>
      <c r="C79" s="17">
        <v>4312</v>
      </c>
      <c r="D79" s="28"/>
      <c r="E79" s="28"/>
      <c r="F79" s="28"/>
      <c r="G79" s="20">
        <f t="shared" si="4"/>
        <v>4312</v>
      </c>
      <c r="H79" s="24">
        <v>100</v>
      </c>
      <c r="I79" s="54">
        <f t="shared" si="5"/>
        <v>40</v>
      </c>
      <c r="J79" s="22">
        <f t="shared" si="6"/>
        <v>4352</v>
      </c>
    </row>
    <row r="80" spans="1:10" s="2" customFormat="1" ht="16" thickBot="1">
      <c r="A80" s="42">
        <v>75</v>
      </c>
      <c r="B80" s="44" t="s">
        <v>70</v>
      </c>
      <c r="C80" s="17">
        <v>3360</v>
      </c>
      <c r="D80" s="18">
        <v>0</v>
      </c>
      <c r="E80" s="23">
        <v>3360</v>
      </c>
      <c r="F80" s="18"/>
      <c r="G80" s="20">
        <f t="shared" si="4"/>
        <v>0</v>
      </c>
      <c r="H80" s="24">
        <v>19033.330000000002</v>
      </c>
      <c r="I80" s="54">
        <f t="shared" si="5"/>
        <v>7613.3320000000012</v>
      </c>
      <c r="J80" s="22">
        <f t="shared" si="6"/>
        <v>7613.3320000000012</v>
      </c>
    </row>
    <row r="81" spans="1:10" s="2" customFormat="1" ht="16" thickBot="1">
      <c r="A81" s="45">
        <v>76</v>
      </c>
      <c r="B81" s="44" t="s">
        <v>71</v>
      </c>
      <c r="C81" s="17">
        <v>1600</v>
      </c>
      <c r="D81" s="18">
        <v>1600</v>
      </c>
      <c r="E81" s="18">
        <v>0</v>
      </c>
      <c r="F81" s="18"/>
      <c r="G81" s="20">
        <f t="shared" si="4"/>
        <v>0</v>
      </c>
      <c r="H81" s="24">
        <v>6339.98</v>
      </c>
      <c r="I81" s="54">
        <f t="shared" si="5"/>
        <v>2535.9920000000002</v>
      </c>
      <c r="J81" s="22">
        <f t="shared" si="6"/>
        <v>2535.9920000000002</v>
      </c>
    </row>
    <row r="82" spans="1:10" s="2" customFormat="1" ht="16" thickBot="1">
      <c r="A82" s="42">
        <v>77</v>
      </c>
      <c r="B82" s="44" t="s">
        <v>72</v>
      </c>
      <c r="C82" s="17">
        <v>2440.4299999999998</v>
      </c>
      <c r="D82" s="18">
        <v>0</v>
      </c>
      <c r="E82" s="18"/>
      <c r="F82" s="18"/>
      <c r="G82" s="20">
        <f t="shared" si="4"/>
        <v>2440.4299999999998</v>
      </c>
      <c r="H82" s="24">
        <v>3016.67</v>
      </c>
      <c r="I82" s="54">
        <f t="shared" si="5"/>
        <v>1206.6680000000001</v>
      </c>
      <c r="J82" s="22">
        <f t="shared" si="6"/>
        <v>3647.098</v>
      </c>
    </row>
    <row r="83" spans="1:10" s="2" customFormat="1" ht="16" thickBot="1">
      <c r="A83" s="42">
        <v>78</v>
      </c>
      <c r="B83" s="44" t="s">
        <v>73</v>
      </c>
      <c r="C83" s="17">
        <v>981.2</v>
      </c>
      <c r="D83" s="18">
        <v>0</v>
      </c>
      <c r="E83" s="18">
        <v>3000</v>
      </c>
      <c r="F83" s="18"/>
      <c r="G83" s="20">
        <f t="shared" si="4"/>
        <v>-2018.8</v>
      </c>
      <c r="H83" s="24">
        <v>7900</v>
      </c>
      <c r="I83" s="54">
        <f t="shared" si="5"/>
        <v>3160</v>
      </c>
      <c r="J83" s="22">
        <f t="shared" si="6"/>
        <v>1141.2</v>
      </c>
    </row>
    <row r="84" spans="1:10" s="2" customFormat="1" ht="16" thickBot="1">
      <c r="A84" s="45">
        <v>79</v>
      </c>
      <c r="B84" s="44" t="s">
        <v>74</v>
      </c>
      <c r="C84" s="17">
        <v>22.5</v>
      </c>
      <c r="D84" s="28"/>
      <c r="E84" s="28">
        <v>0</v>
      </c>
      <c r="F84" s="28"/>
      <c r="G84" s="20">
        <f t="shared" si="4"/>
        <v>22.5</v>
      </c>
      <c r="H84" s="24">
        <v>30</v>
      </c>
      <c r="I84" s="54">
        <f t="shared" si="5"/>
        <v>12</v>
      </c>
      <c r="J84" s="22">
        <f t="shared" si="6"/>
        <v>34.5</v>
      </c>
    </row>
    <row r="85" spans="1:10" s="2" customFormat="1" ht="16" thickBot="1">
      <c r="A85" s="45">
        <v>80</v>
      </c>
      <c r="B85" s="44" t="s">
        <v>75</v>
      </c>
      <c r="C85" s="17">
        <v>1694.37</v>
      </c>
      <c r="D85" s="28">
        <v>1690</v>
      </c>
      <c r="E85" s="28"/>
      <c r="F85" s="28"/>
      <c r="G85" s="20">
        <f t="shared" si="4"/>
        <v>4.3699999999998909</v>
      </c>
      <c r="H85" s="24">
        <v>2205</v>
      </c>
      <c r="I85" s="54">
        <f t="shared" si="5"/>
        <v>882</v>
      </c>
      <c r="J85" s="22">
        <f t="shared" si="6"/>
        <v>886.36999999999989</v>
      </c>
    </row>
    <row r="86" spans="1:10" s="2" customFormat="1" ht="16" thickBot="1">
      <c r="A86" s="42">
        <v>81</v>
      </c>
      <c r="B86" s="44" t="s">
        <v>76</v>
      </c>
      <c r="C86" s="17">
        <v>12.5</v>
      </c>
      <c r="D86" s="28">
        <v>0</v>
      </c>
      <c r="E86" s="28"/>
      <c r="F86" s="28"/>
      <c r="G86" s="20">
        <f t="shared" si="4"/>
        <v>12.5</v>
      </c>
      <c r="H86" s="24">
        <v>1539.11</v>
      </c>
      <c r="I86" s="54">
        <f t="shared" si="5"/>
        <v>615.64400000000001</v>
      </c>
      <c r="J86" s="22">
        <f t="shared" si="6"/>
        <v>628.14400000000001</v>
      </c>
    </row>
    <row r="87" spans="1:10" s="2" customFormat="1" ht="16" thickBot="1">
      <c r="A87" s="45">
        <v>82</v>
      </c>
      <c r="B87" s="44" t="s">
        <v>77</v>
      </c>
      <c r="C87" s="17">
        <v>2401.6999999999998</v>
      </c>
      <c r="D87" s="18">
        <v>0</v>
      </c>
      <c r="E87" s="18">
        <v>2401.6999999999998</v>
      </c>
      <c r="F87" s="18"/>
      <c r="G87" s="20">
        <f t="shared" si="4"/>
        <v>0</v>
      </c>
      <c r="H87" s="24">
        <v>6168.7</v>
      </c>
      <c r="I87" s="54">
        <f t="shared" si="5"/>
        <v>2467.48</v>
      </c>
      <c r="J87" s="22">
        <f t="shared" si="6"/>
        <v>2467.48</v>
      </c>
    </row>
    <row r="88" spans="1:10" s="2" customFormat="1" ht="16" thickBot="1">
      <c r="A88" s="42">
        <v>83</v>
      </c>
      <c r="B88" s="44" t="s">
        <v>78</v>
      </c>
      <c r="C88" s="17">
        <v>3933.75</v>
      </c>
      <c r="D88" s="28">
        <v>0</v>
      </c>
      <c r="E88" s="28">
        <v>0</v>
      </c>
      <c r="F88" s="28"/>
      <c r="G88" s="20">
        <f t="shared" si="4"/>
        <v>3933.75</v>
      </c>
      <c r="H88" s="24">
        <v>2300</v>
      </c>
      <c r="I88" s="54">
        <f t="shared" si="5"/>
        <v>920</v>
      </c>
      <c r="J88" s="22">
        <f t="shared" si="6"/>
        <v>4853.75</v>
      </c>
    </row>
    <row r="89" spans="1:10" s="2" customFormat="1" ht="16" thickBot="1">
      <c r="A89" s="45">
        <v>85</v>
      </c>
      <c r="B89" s="44" t="s">
        <v>79</v>
      </c>
      <c r="C89" s="17">
        <v>2790</v>
      </c>
      <c r="D89" s="18">
        <v>2500</v>
      </c>
      <c r="E89" s="18"/>
      <c r="F89" s="18"/>
      <c r="G89" s="20">
        <f t="shared" si="4"/>
        <v>290</v>
      </c>
      <c r="H89" s="24">
        <v>4975</v>
      </c>
      <c r="I89" s="54">
        <f t="shared" si="5"/>
        <v>1990</v>
      </c>
      <c r="J89" s="22">
        <f t="shared" si="6"/>
        <v>2280</v>
      </c>
    </row>
    <row r="90" spans="1:10" s="2" customFormat="1" ht="16" thickBot="1">
      <c r="A90" s="45">
        <v>86</v>
      </c>
      <c r="B90" s="44" t="s">
        <v>80</v>
      </c>
      <c r="C90" s="17">
        <f>524.86+2250</f>
        <v>2774.86</v>
      </c>
      <c r="D90" s="18">
        <v>0</v>
      </c>
      <c r="E90" s="18">
        <v>5041</v>
      </c>
      <c r="F90" s="18"/>
      <c r="G90" s="20">
        <f t="shared" si="4"/>
        <v>-2266.14</v>
      </c>
      <c r="H90" s="24">
        <v>3875</v>
      </c>
      <c r="I90" s="54">
        <f t="shared" si="5"/>
        <v>1550</v>
      </c>
      <c r="J90" s="22">
        <f t="shared" si="6"/>
        <v>-716.13999999999987</v>
      </c>
    </row>
    <row r="91" spans="1:10" s="2" customFormat="1" ht="16" thickBot="1">
      <c r="A91" s="42">
        <v>87</v>
      </c>
      <c r="B91" s="44" t="s">
        <v>81</v>
      </c>
      <c r="C91" s="17">
        <v>-97.21</v>
      </c>
      <c r="D91" s="18"/>
      <c r="E91" s="18">
        <v>0</v>
      </c>
      <c r="F91" s="18"/>
      <c r="G91" s="20">
        <f t="shared" si="4"/>
        <v>-97.21</v>
      </c>
      <c r="H91" s="24">
        <v>5400</v>
      </c>
      <c r="I91" s="54">
        <f t="shared" si="5"/>
        <v>2160</v>
      </c>
      <c r="J91" s="22">
        <f t="shared" si="6"/>
        <v>2062.79</v>
      </c>
    </row>
    <row r="92" spans="1:10" ht="16" thickBot="1">
      <c r="A92" s="45">
        <v>88</v>
      </c>
      <c r="B92" s="46" t="s">
        <v>82</v>
      </c>
      <c r="C92" s="17">
        <v>3051.81</v>
      </c>
      <c r="D92" s="32">
        <v>3000</v>
      </c>
      <c r="E92" s="33"/>
      <c r="F92" s="32"/>
      <c r="G92" s="20">
        <f t="shared" si="4"/>
        <v>51.809999999999945</v>
      </c>
      <c r="H92" s="24">
        <v>3627.5</v>
      </c>
      <c r="I92" s="54">
        <f t="shared" si="5"/>
        <v>1451</v>
      </c>
      <c r="J92" s="22">
        <f t="shared" si="6"/>
        <v>1502.81</v>
      </c>
    </row>
    <row r="93" spans="1:10" s="2" customFormat="1" ht="16" thickBot="1">
      <c r="A93" s="42">
        <v>89</v>
      </c>
      <c r="B93" s="44" t="s">
        <v>83</v>
      </c>
      <c r="C93" s="17">
        <v>951.58</v>
      </c>
      <c r="D93" s="18">
        <v>950</v>
      </c>
      <c r="E93" s="18"/>
      <c r="F93" s="18"/>
      <c r="G93" s="20">
        <f t="shared" si="4"/>
        <v>1.5800000000000409</v>
      </c>
      <c r="H93" s="24">
        <v>1270</v>
      </c>
      <c r="I93" s="54">
        <f t="shared" si="5"/>
        <v>508</v>
      </c>
      <c r="J93" s="22">
        <f t="shared" si="6"/>
        <v>509.58000000000004</v>
      </c>
    </row>
    <row r="94" spans="1:10" s="2" customFormat="1" ht="16" thickBot="1">
      <c r="A94" s="42">
        <v>90</v>
      </c>
      <c r="B94" s="44" t="s">
        <v>84</v>
      </c>
      <c r="C94" s="17">
        <v>696.01</v>
      </c>
      <c r="D94" s="18">
        <v>0</v>
      </c>
      <c r="E94" s="18"/>
      <c r="F94" s="18">
        <v>300</v>
      </c>
      <c r="G94" s="20">
        <f t="shared" si="4"/>
        <v>396.01</v>
      </c>
      <c r="H94" s="24">
        <v>1553</v>
      </c>
      <c r="I94" s="54">
        <f t="shared" si="5"/>
        <v>621.20000000000005</v>
      </c>
      <c r="J94" s="22">
        <f t="shared" si="6"/>
        <v>1017.21</v>
      </c>
    </row>
    <row r="95" spans="1:10" s="2" customFormat="1" ht="16" thickBot="1">
      <c r="A95" s="45">
        <v>91</v>
      </c>
      <c r="B95" s="44" t="s">
        <v>85</v>
      </c>
      <c r="C95" s="17">
        <v>3815.91</v>
      </c>
      <c r="D95" s="18"/>
      <c r="E95" s="18"/>
      <c r="F95" s="18"/>
      <c r="G95" s="20">
        <f t="shared" si="4"/>
        <v>3815.91</v>
      </c>
      <c r="H95" s="24">
        <v>2683.98</v>
      </c>
      <c r="I95" s="54">
        <f t="shared" si="5"/>
        <v>1073.5920000000001</v>
      </c>
      <c r="J95" s="22">
        <f t="shared" si="6"/>
        <v>4889.5020000000004</v>
      </c>
    </row>
    <row r="96" spans="1:10" s="2" customFormat="1" ht="16" thickBot="1">
      <c r="A96" s="45">
        <v>92</v>
      </c>
      <c r="B96" s="44" t="s">
        <v>86</v>
      </c>
      <c r="C96" s="17">
        <v>-36.869999999999997</v>
      </c>
      <c r="D96" s="18"/>
      <c r="E96" s="18">
        <v>0</v>
      </c>
      <c r="F96" s="18">
        <v>300</v>
      </c>
      <c r="G96" s="20">
        <f t="shared" si="4"/>
        <v>-336.87</v>
      </c>
      <c r="H96" s="24">
        <v>3680</v>
      </c>
      <c r="I96" s="54">
        <f t="shared" si="5"/>
        <v>1472</v>
      </c>
      <c r="J96" s="22">
        <f t="shared" si="6"/>
        <v>1135.1300000000001</v>
      </c>
    </row>
    <row r="97" spans="1:10" s="3" customFormat="1" ht="16" thickBot="1">
      <c r="A97" s="42">
        <v>93</v>
      </c>
      <c r="B97" s="44" t="s">
        <v>87</v>
      </c>
      <c r="C97" s="17">
        <v>1750</v>
      </c>
      <c r="D97" s="31">
        <f>1000+750</f>
        <v>1750</v>
      </c>
      <c r="E97" s="31">
        <v>0</v>
      </c>
      <c r="F97" s="31"/>
      <c r="G97" s="20">
        <f t="shared" si="4"/>
        <v>0</v>
      </c>
      <c r="H97" s="24">
        <v>5450</v>
      </c>
      <c r="I97" s="54">
        <f t="shared" si="5"/>
        <v>2180</v>
      </c>
      <c r="J97" s="22">
        <f t="shared" si="6"/>
        <v>2180</v>
      </c>
    </row>
    <row r="98" spans="1:10" s="2" customFormat="1" ht="16" thickBot="1">
      <c r="A98" s="45">
        <v>94</v>
      </c>
      <c r="B98" s="44" t="s">
        <v>88</v>
      </c>
      <c r="C98" s="17">
        <v>880</v>
      </c>
      <c r="D98" s="18"/>
      <c r="E98" s="18">
        <v>0</v>
      </c>
      <c r="F98" s="18"/>
      <c r="G98" s="20">
        <f t="shared" si="4"/>
        <v>880</v>
      </c>
      <c r="H98" s="24">
        <v>2100</v>
      </c>
      <c r="I98" s="54">
        <f t="shared" si="5"/>
        <v>840</v>
      </c>
      <c r="J98" s="22">
        <f t="shared" si="6"/>
        <v>1720</v>
      </c>
    </row>
    <row r="99" spans="1:10" s="4" customFormat="1" ht="16" thickBot="1">
      <c r="A99" s="42">
        <v>95</v>
      </c>
      <c r="B99" s="48" t="s">
        <v>89</v>
      </c>
      <c r="C99" s="17">
        <v>-631</v>
      </c>
      <c r="D99" s="31">
        <v>0</v>
      </c>
      <c r="E99" s="29">
        <v>0</v>
      </c>
      <c r="F99" s="31"/>
      <c r="G99" s="20">
        <f t="shared" si="4"/>
        <v>-631</v>
      </c>
      <c r="H99" s="24">
        <v>4724.55</v>
      </c>
      <c r="I99" s="54">
        <f t="shared" si="5"/>
        <v>1889.8200000000002</v>
      </c>
      <c r="J99" s="22">
        <f t="shared" si="6"/>
        <v>1258.8200000000002</v>
      </c>
    </row>
    <row r="100" spans="1:10" s="2" customFormat="1" ht="16" thickBot="1">
      <c r="A100" s="42">
        <v>96</v>
      </c>
      <c r="B100" s="44" t="s">
        <v>90</v>
      </c>
      <c r="C100" s="17">
        <v>0</v>
      </c>
      <c r="D100" s="28"/>
      <c r="E100" s="28">
        <v>0</v>
      </c>
      <c r="F100" s="28"/>
      <c r="G100" s="20">
        <f t="shared" si="4"/>
        <v>0</v>
      </c>
      <c r="H100" s="24">
        <v>100</v>
      </c>
      <c r="I100" s="54">
        <f t="shared" si="5"/>
        <v>40</v>
      </c>
      <c r="J100" s="22">
        <f t="shared" si="6"/>
        <v>40</v>
      </c>
    </row>
    <row r="101" spans="1:10" s="2" customFormat="1" ht="16" thickBot="1">
      <c r="A101" s="45">
        <v>97</v>
      </c>
      <c r="B101" s="44" t="s">
        <v>91</v>
      </c>
      <c r="C101" s="17">
        <v>-195</v>
      </c>
      <c r="D101" s="18">
        <v>0</v>
      </c>
      <c r="E101" s="18">
        <v>0</v>
      </c>
      <c r="F101" s="18"/>
      <c r="G101" s="20">
        <f t="shared" si="4"/>
        <v>-195</v>
      </c>
      <c r="H101" s="24">
        <v>1000</v>
      </c>
      <c r="I101" s="54">
        <f t="shared" si="5"/>
        <v>400</v>
      </c>
      <c r="J101" s="22">
        <f t="shared" si="6"/>
        <v>205</v>
      </c>
    </row>
    <row r="102" spans="1:10" s="2" customFormat="1" ht="16" thickBot="1">
      <c r="A102" s="45">
        <v>98</v>
      </c>
      <c r="B102" s="44" t="s">
        <v>92</v>
      </c>
      <c r="C102" s="17">
        <v>6110.76</v>
      </c>
      <c r="D102" s="28">
        <v>0</v>
      </c>
      <c r="E102" s="28">
        <v>0</v>
      </c>
      <c r="F102" s="28"/>
      <c r="G102" s="20">
        <f t="shared" si="4"/>
        <v>6110.76</v>
      </c>
      <c r="H102" s="24">
        <v>3200</v>
      </c>
      <c r="I102" s="54">
        <f t="shared" si="5"/>
        <v>1280</v>
      </c>
      <c r="J102" s="22">
        <f t="shared" si="6"/>
        <v>7390.76</v>
      </c>
    </row>
    <row r="103" spans="1:10" s="2" customFormat="1" ht="16" thickBot="1">
      <c r="A103" s="42">
        <v>99</v>
      </c>
      <c r="B103" s="44" t="s">
        <v>93</v>
      </c>
      <c r="C103" s="17">
        <v>560.88</v>
      </c>
      <c r="D103" s="18">
        <v>0</v>
      </c>
      <c r="E103" s="18"/>
      <c r="F103" s="18"/>
      <c r="G103" s="20">
        <f t="shared" si="4"/>
        <v>560.88</v>
      </c>
      <c r="H103" s="24">
        <v>2685.57</v>
      </c>
      <c r="I103" s="54">
        <f t="shared" si="5"/>
        <v>1074.2280000000001</v>
      </c>
      <c r="J103" s="22">
        <f t="shared" si="6"/>
        <v>1635.1080000000002</v>
      </c>
    </row>
    <row r="104" spans="1:10" s="3" customFormat="1" ht="16" thickBot="1">
      <c r="A104" s="45">
        <v>100</v>
      </c>
      <c r="B104" s="44" t="s">
        <v>94</v>
      </c>
      <c r="C104" s="17">
        <v>1010</v>
      </c>
      <c r="D104" s="25"/>
      <c r="E104" s="25"/>
      <c r="F104" s="25"/>
      <c r="G104" s="20">
        <f t="shared" si="4"/>
        <v>1010</v>
      </c>
      <c r="H104" s="24">
        <v>5400</v>
      </c>
      <c r="I104" s="54">
        <f t="shared" si="5"/>
        <v>2160</v>
      </c>
      <c r="J104" s="22">
        <f t="shared" si="6"/>
        <v>3170</v>
      </c>
    </row>
    <row r="105" spans="1:10" s="2" customFormat="1" ht="16" thickBot="1">
      <c r="A105" s="42">
        <v>101</v>
      </c>
      <c r="B105" s="44" t="s">
        <v>95</v>
      </c>
      <c r="C105" s="17">
        <v>3216.11</v>
      </c>
      <c r="D105" s="28">
        <v>3216.11</v>
      </c>
      <c r="E105" s="28">
        <v>200</v>
      </c>
      <c r="F105" s="28">
        <v>0</v>
      </c>
      <c r="G105" s="20">
        <f t="shared" si="4"/>
        <v>-200</v>
      </c>
      <c r="H105" s="24">
        <v>2600</v>
      </c>
      <c r="I105" s="54">
        <f t="shared" si="5"/>
        <v>1040</v>
      </c>
      <c r="J105" s="22">
        <f t="shared" si="6"/>
        <v>840</v>
      </c>
    </row>
    <row r="106" spans="1:10" s="2" customFormat="1" ht="16" thickBot="1">
      <c r="A106" s="42">
        <v>102</v>
      </c>
      <c r="B106" s="44" t="s">
        <v>96</v>
      </c>
      <c r="C106" s="17">
        <v>4224.42</v>
      </c>
      <c r="D106" s="18">
        <v>0</v>
      </c>
      <c r="E106" s="18">
        <v>4835</v>
      </c>
      <c r="F106" s="18"/>
      <c r="G106" s="20">
        <f t="shared" si="4"/>
        <v>-610.57999999999993</v>
      </c>
      <c r="H106" s="24">
        <v>1538</v>
      </c>
      <c r="I106" s="54">
        <f t="shared" si="5"/>
        <v>615.20000000000005</v>
      </c>
      <c r="J106" s="22">
        <f t="shared" si="6"/>
        <v>4.6200000000001182</v>
      </c>
    </row>
    <row r="107" spans="1:10" ht="16" thickBot="1">
      <c r="A107" s="34"/>
      <c r="B107" s="30"/>
      <c r="C107" s="38">
        <f t="shared" ref="C107:I107" si="7">SUM(C5:C106)</f>
        <v>531438.55999999994</v>
      </c>
      <c r="D107" s="37">
        <f t="shared" si="7"/>
        <v>118113</v>
      </c>
      <c r="E107" s="36">
        <f t="shared" si="7"/>
        <v>162082</v>
      </c>
      <c r="F107" s="37">
        <f t="shared" si="7"/>
        <v>13670</v>
      </c>
      <c r="G107" s="36">
        <f t="shared" si="7"/>
        <v>237573.56000000008</v>
      </c>
      <c r="H107" s="39">
        <f t="shared" si="7"/>
        <v>437393.85</v>
      </c>
      <c r="I107" s="39">
        <f t="shared" si="7"/>
        <v>218696.92500000008</v>
      </c>
      <c r="J107" s="40">
        <f t="shared" si="6"/>
        <v>456270.48500000016</v>
      </c>
    </row>
    <row r="108" spans="1:10" ht="16" thickBot="1">
      <c r="A108" s="5"/>
      <c r="C108" s="41"/>
      <c r="D108" s="35"/>
      <c r="H108" s="2"/>
    </row>
  </sheetData>
  <mergeCells count="1">
    <mergeCell ref="A1:B1"/>
  </mergeCells>
  <pageMargins left="0.73622047199999996" right="0" top="0" bottom="0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DDF 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</dc:creator>
  <cp:lastModifiedBy>Patchara</cp:lastModifiedBy>
  <cp:lastPrinted>2023-07-11T14:22:57Z</cp:lastPrinted>
  <dcterms:created xsi:type="dcterms:W3CDTF">2019-10-03T09:37:36Z</dcterms:created>
  <dcterms:modified xsi:type="dcterms:W3CDTF">2023-07-12T14:39:48Z</dcterms:modified>
</cp:coreProperties>
</file>